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120" windowWidth="15180" windowHeight="8835" tabRatio="671" activeTab="0"/>
  </bookViews>
  <sheets>
    <sheet name="Read me first" sheetId="1" r:id="rId1"/>
    <sheet name="CEM Standards" sheetId="2" r:id="rId2"/>
    <sheet name="FAQs" sheetId="3" r:id="rId3"/>
    <sheet name="Example Data Entry" sheetId="4" r:id="rId4"/>
    <sheet name="Data entry sheet" sheetId="5" r:id="rId5"/>
    <sheet name="Summarised data" sheetId="6" r:id="rId6"/>
    <sheet name="List" sheetId="7" state="hidden" r:id="rId7"/>
  </sheets>
  <definedNames>
    <definedName name="_xlnm.Print_Area" localSheetId="4">'Data entry sheet'!$A$1:$CZ$58</definedName>
    <definedName name="_xlnm.Print_Area" localSheetId="0">'Read me first'!$A$1:$B$65</definedName>
    <definedName name="_xlnm.Print_Area" localSheetId="5">'Summarised data'!$A$1:$I$60</definedName>
    <definedName name="_xlnm.Print_Titles" localSheetId="4">'Data entry sheet'!$A:$B</definedName>
    <definedName name="TrustList">'List'!$A$1:$A$279</definedName>
  </definedNames>
  <calcPr fullCalcOnLoad="1"/>
</workbook>
</file>

<file path=xl/sharedStrings.xml><?xml version="1.0" encoding="utf-8"?>
<sst xmlns="http://schemas.openxmlformats.org/spreadsheetml/2006/main" count="2057" uniqueCount="1306">
  <si>
    <t>Judith Gilchrist</t>
  </si>
  <si>
    <t xml:space="preserve">judith.gilchrist@sch.nhs.uk   </t>
  </si>
  <si>
    <t>Birmingham Childrens Hospital NHSFT</t>
  </si>
  <si>
    <t>Dr Ben Stanhope</t>
  </si>
  <si>
    <t>ben.stanhope@bch.nhs.uk</t>
  </si>
  <si>
    <t>Dr K Potier</t>
  </si>
  <si>
    <t>katherine.potier@cmft.nhs.uk</t>
  </si>
  <si>
    <t>Derby Hospitals NHSFT  - Childrens A&amp;E</t>
  </si>
  <si>
    <t>Dr Julia Surridge</t>
  </si>
  <si>
    <t xml:space="preserve">julia.surridge@derbyhospitals.nhs.uk </t>
  </si>
  <si>
    <t>University Hospitals Bristol NHSFT - Childrens A&amp;E</t>
  </si>
  <si>
    <t>RKBe</t>
  </si>
  <si>
    <t>University Hospitals Coventry and Warwickshire NHST - Children's A&amp;E</t>
  </si>
  <si>
    <t>Brighton &amp; Sussex University Hospitals NHST - Eye A&amp;E</t>
  </si>
  <si>
    <t>Maidstone &amp; Tunbridge Wells NHST Maidstone - Eye A&amp;E</t>
  </si>
  <si>
    <t>Moorfields Eye Hospital NHST</t>
  </si>
  <si>
    <t>RNSc</t>
  </si>
  <si>
    <t>Northampton General Hospital NHST - Eye A&amp;E</t>
  </si>
  <si>
    <t>Plymouth Hospitals NHST Derriford Ryl - Eye A&amp;E</t>
  </si>
  <si>
    <t>RXKd</t>
  </si>
  <si>
    <t>Sandwell &amp; West Birmingham Hospitals NHST City Birm - Eye A&amp;E</t>
  </si>
  <si>
    <t>Southampton University Hospitals NHST Soton - Eye A&amp;E</t>
  </si>
  <si>
    <t>United Bristol Healthcare NHST Bristol - Eye A&amp;E</t>
  </si>
  <si>
    <t>Abertawe Bro Morgannwg NHST - Neath</t>
  </si>
  <si>
    <t>Kirsty Dickson-Jardine</t>
  </si>
  <si>
    <t>kirstiy.dicksonjardine@abm-tr.wales.nhs.uk</t>
  </si>
  <si>
    <t>Abertawe Bro Morgannwg NHST - Princess of Wales</t>
  </si>
  <si>
    <t>Abertawe Bro Morgannwg NHST - Singleton</t>
  </si>
  <si>
    <t>Dr Michael McCabe</t>
  </si>
  <si>
    <t>michael.mccabe@abm-tr.wales.nhs.uk</t>
  </si>
  <si>
    <t>Cardiff and Vale NHST - University Hospital of Wales</t>
  </si>
  <si>
    <t>rupert.evans@cardiffandvale.wales.nhs.uk</t>
  </si>
  <si>
    <t>Central Area of North Wales NHS - Glan Clwyd Hospital</t>
  </si>
  <si>
    <t>giri.gandham@cd-tr.wales.nhs.uk</t>
  </si>
  <si>
    <t>Cwm Taf NHS Trust - Royal Glamorgan</t>
  </si>
  <si>
    <t>ahmed.kamal@pr-tr.wales.nhs.uk</t>
  </si>
  <si>
    <t>Cwm Taf NHST - Prince Charles</t>
  </si>
  <si>
    <t xml:space="preserve">Mr Michael A. Obiako </t>
  </si>
  <si>
    <t>michael.obiako@nglam-tr.wales.nhs.uk</t>
  </si>
  <si>
    <t>Miss Leigh Urwin</t>
  </si>
  <si>
    <t>leigh.urwin@gwent.wales.nhs.uk</t>
  </si>
  <si>
    <t>Mr Ashok Vaghela</t>
  </si>
  <si>
    <t>ashok.vaghela@gwent.wales.nhs.uk</t>
  </si>
  <si>
    <t>Hywel Dda NHST - Bronglais</t>
  </si>
  <si>
    <t>khalid.bashir@ceredigion-tr.wales.nhs.uk</t>
  </si>
  <si>
    <t>Hywel Dda NHST - Prince Philip Hospital</t>
  </si>
  <si>
    <t>Dr Mike Jones</t>
  </si>
  <si>
    <t>mike.jones@carmarthen.wales.nhs.uk</t>
  </si>
  <si>
    <t>Hywel Dda NHST - West Wales General</t>
  </si>
  <si>
    <t>jeremy.williams@carmarthen.wales.nhs.uk</t>
  </si>
  <si>
    <t>Hywel Dda NHST - Withybush</t>
  </si>
  <si>
    <t>Dr Charles Merrill</t>
  </si>
  <si>
    <t>charles.merrill@pdt-tr.wales.nhs.uk</t>
  </si>
  <si>
    <t>dilip.menon@new-tr.wales.nhs.uk</t>
  </si>
  <si>
    <t>North West Wales NHST</t>
  </si>
  <si>
    <t>Pauline Cutting</t>
  </si>
  <si>
    <t>pauline.cutting@nww-tr.wales.nhs.uk</t>
  </si>
  <si>
    <t>Powys Local Health Board</t>
  </si>
  <si>
    <t>Velindre NHST</t>
  </si>
  <si>
    <t>Altnagelvin Hospitals HSS Trust</t>
  </si>
  <si>
    <t>Belfast City Hospital HSS Trust</t>
  </si>
  <si>
    <t>Causeway HSS Trust</t>
  </si>
  <si>
    <t>Irvine Kamade</t>
  </si>
  <si>
    <t>Craigavon Area Hospital Group HSS Trust</t>
  </si>
  <si>
    <t>Down Lisburn HSS Trust</t>
  </si>
  <si>
    <t>Mr A Wain</t>
  </si>
  <si>
    <t>Greenpark  HSS Trust</t>
  </si>
  <si>
    <t>Mater Hospital HSS Trust</t>
  </si>
  <si>
    <t>Newry &amp; Mourne HSS Trust</t>
  </si>
  <si>
    <t>Royal Group of Hospitals &amp; Dental Hospital HSS Trust (The)</t>
  </si>
  <si>
    <t>Mr Laurence Rocke</t>
  </si>
  <si>
    <t>laurence.rocke@belfasttrust.hscni.net</t>
  </si>
  <si>
    <t>Sperrin Lakeland HSS Trust</t>
  </si>
  <si>
    <t>Ulster Community &amp; Hospitals HSS Trust (The)</t>
  </si>
  <si>
    <t>United Hospitals HSS Trust</t>
  </si>
  <si>
    <t>SNC01</t>
  </si>
  <si>
    <t>Aberdeen Royal Infirmary</t>
  </si>
  <si>
    <t>SAC2b</t>
  </si>
  <si>
    <t/>
  </si>
  <si>
    <t>Ayr Hospital</t>
  </si>
  <si>
    <t>SB999</t>
  </si>
  <si>
    <t>Borders General Hospital (Melrose)</t>
  </si>
  <si>
    <t>SAC02</t>
  </si>
  <si>
    <t>salbutamol given</t>
  </si>
  <si>
    <t>Time</t>
  </si>
  <si>
    <t>Hydrocortisone given</t>
  </si>
  <si>
    <t>Peak flow post sal</t>
  </si>
  <si>
    <t>Pulse rate repeat</t>
  </si>
  <si>
    <t>Resp rate repeat</t>
  </si>
  <si>
    <t>O2 sat repeat</t>
  </si>
  <si>
    <t>discharge prescription</t>
  </si>
  <si>
    <t>Follow up</t>
  </si>
  <si>
    <t>Time (salbutamol)</t>
  </si>
  <si>
    <t>&lt;10 mins</t>
  </si>
  <si>
    <t>&lt;20 mins</t>
  </si>
  <si>
    <t>&lt;30 mins</t>
  </si>
  <si>
    <t>&lt;1 hr</t>
  </si>
  <si>
    <t>&lt;2hrs</t>
  </si>
  <si>
    <t>&lt;4hrs</t>
  </si>
  <si>
    <t>Time (hydrocortisone)</t>
  </si>
  <si>
    <t>Time (repeat)</t>
  </si>
  <si>
    <t>Total</t>
  </si>
  <si>
    <t>If you appear to have entered data incorrectly a warning will appear in the boxes to the right asking you to check your data entry for that patient.</t>
  </si>
  <si>
    <t>A3</t>
  </si>
  <si>
    <t>Number where (all of these) observations were repeated</t>
  </si>
  <si>
    <t>All repeats taken</t>
  </si>
  <si>
    <t>Observations repeated</t>
  </si>
  <si>
    <t>Time before all observations</t>
  </si>
  <si>
    <r>
      <t xml:space="preserve">If you want to clear all of the data that you have entered (e.g. after entering trial data or to reaudit) use the &lt;Delete all data entered&gt; button at the top of the data entry sheet, </t>
    </r>
    <r>
      <rPr>
        <b/>
        <sz val="10"/>
        <rFont val="Arial"/>
        <family val="2"/>
      </rPr>
      <t>[NOT the Excel &lt;Edit Clear&gt; or DELETE/BACKSPACE keys as these would also delete the formulae that produce the default N/A entries].</t>
    </r>
  </si>
  <si>
    <t>All obs repeated</t>
  </si>
  <si>
    <t>Time (all obs)</t>
  </si>
  <si>
    <t>total with time of repeat not recorded</t>
  </si>
  <si>
    <t>A1</t>
  </si>
  <si>
    <t>A2</t>
  </si>
  <si>
    <t>Crosshouse Hospital (Kilmarnock)</t>
  </si>
  <si>
    <t>SNC1b</t>
  </si>
  <si>
    <t>Dr Grays Hospital (Elgin)</t>
  </si>
  <si>
    <t xml:space="preserve">Dr Tudor Codreanu </t>
  </si>
  <si>
    <t>tudor.codreanu@mhs.grampian.scot.nhs.uk</t>
  </si>
  <si>
    <t>Dumfries and Galloway Royal Infirmary</t>
  </si>
  <si>
    <t>SVC3b</t>
  </si>
  <si>
    <t>Falkirk &amp; District Royal Infirmary</t>
  </si>
  <si>
    <t>Mrs Ursula MacKintosh</t>
  </si>
  <si>
    <t>ursula.mackintosh@fvah.scot.nhs.uk</t>
  </si>
  <si>
    <t>SGC05</t>
  </si>
  <si>
    <t>Glasgow Royal Infirmary</t>
  </si>
  <si>
    <t>SLC01</t>
  </si>
  <si>
    <t>Hairmyres Hospital (Lanarkshire)</t>
  </si>
  <si>
    <t>Dr Patricia O'Connor</t>
  </si>
  <si>
    <t>angela.coyle@laht.scot.nhs.uk</t>
  </si>
  <si>
    <t>SCC5a</t>
  </si>
  <si>
    <t>Inverclyde Royal Hospital (Greenock)</t>
  </si>
  <si>
    <t>SLC1c</t>
  </si>
  <si>
    <t>Monklands Hospital (Lanarkshire)</t>
  </si>
  <si>
    <t>STC01</t>
  </si>
  <si>
    <t>Ninewells Hospital (Dundee)</t>
  </si>
  <si>
    <t>STC1b</t>
  </si>
  <si>
    <t>Perth Royal Infirmary</t>
  </si>
  <si>
    <t>SFC01</t>
  </si>
  <si>
    <t>Queen Margaret Hospital (Dunfermline)</t>
  </si>
  <si>
    <t>SHC04</t>
  </si>
  <si>
    <t>Raigmore Hospital (Inverness)</t>
  </si>
  <si>
    <t>SCC5b</t>
  </si>
  <si>
    <t>Royal Alexandra Hospital (Paisley)</t>
  </si>
  <si>
    <t>SSC06</t>
  </si>
  <si>
    <t>Royal Infirmary of Edinburgh</t>
  </si>
  <si>
    <t>Dr A Gray (Edinburgh)</t>
  </si>
  <si>
    <t>alasdair.gray@luht.scot.nhs.uk</t>
  </si>
  <si>
    <t>SGC01</t>
  </si>
  <si>
    <t>Southern General Hospital (Glasgow)</t>
  </si>
  <si>
    <t>Dr Jason Long</t>
  </si>
  <si>
    <t>jason.long@ggc.scot.nhs.uk</t>
  </si>
  <si>
    <t>SSC01</t>
  </si>
  <si>
    <t>St John's Hospital (Livingston)</t>
  </si>
  <si>
    <t xml:space="preserve">Dr Beth Threlfall </t>
  </si>
  <si>
    <t>peter.freeland@wlt.scot.nhs.uk</t>
  </si>
  <si>
    <t>SVC03</t>
  </si>
  <si>
    <t>Stirling Royal Infirmary</t>
  </si>
  <si>
    <t>SGC5c</t>
  </si>
  <si>
    <t>Stobhill Hospital</t>
  </si>
  <si>
    <t>SCC5c</t>
  </si>
  <si>
    <t>Vale of Leven Hospital (Alexandria)</t>
  </si>
  <si>
    <t>SFC1b</t>
  </si>
  <si>
    <t>Victoria Hospital (Kirkcaldy)</t>
  </si>
  <si>
    <t>SGC1b</t>
  </si>
  <si>
    <t>Victoria Infirmary (Glasgow)</t>
  </si>
  <si>
    <t>SGC5b</t>
  </si>
  <si>
    <t>Western Infirmary (Glasgow)</t>
  </si>
  <si>
    <t>SLC1b</t>
  </si>
  <si>
    <t>Wishaw General Hospital (Lanarkshire)</t>
  </si>
  <si>
    <t>SNC1c</t>
  </si>
  <si>
    <t>Royal Aberdeen Childrens Hospital</t>
  </si>
  <si>
    <t>SSC6b</t>
  </si>
  <si>
    <t>Royal Hospital for Sick Children (Edinburgh)</t>
  </si>
  <si>
    <t>SGC02</t>
  </si>
  <si>
    <t>Royal Hospital for Sick Children (Yorkhill)</t>
  </si>
  <si>
    <t>SAC2c</t>
  </si>
  <si>
    <t>Arran War Memorial Hospital</t>
  </si>
  <si>
    <t>SHC4b</t>
  </si>
  <si>
    <t>Belford Hospital (Fort William)</t>
  </si>
  <si>
    <t>SCC7a</t>
  </si>
  <si>
    <t>Dunoon &amp; District General Hospital</t>
  </si>
  <si>
    <t>SY99b</t>
  </si>
  <si>
    <t>Garrick Hospital (Stranraer)</t>
  </si>
  <si>
    <t>SCC7b</t>
  </si>
  <si>
    <t>Lorn &amp; Islands District General Hospital (Oban)</t>
  </si>
  <si>
    <t>Mr Robin Jones</t>
  </si>
  <si>
    <t>Dr Kilian Hynes</t>
  </si>
  <si>
    <t>Jane Brenchley</t>
  </si>
  <si>
    <t>Tim Harris</t>
  </si>
  <si>
    <t>Dr Justin Nicholas</t>
  </si>
  <si>
    <t>David Small</t>
  </si>
  <si>
    <t>Mr N Kidner</t>
  </si>
  <si>
    <t>Mr Eddie Oforka</t>
  </si>
  <si>
    <t>total with time recorded</t>
  </si>
  <si>
    <t>Adrian Boyle</t>
  </si>
  <si>
    <t>Dr John Butler</t>
  </si>
  <si>
    <t>Dr Katherine Lendrum</t>
  </si>
  <si>
    <t>Mr R S Moore</t>
  </si>
  <si>
    <t>Ola Afolabi</t>
  </si>
  <si>
    <t>Catherine Perry</t>
  </si>
  <si>
    <t>Mr Sigmund Wilkey</t>
  </si>
  <si>
    <t>Dev Mukherjee</t>
  </si>
  <si>
    <t>Mr Sanjoy Bhattacharyya</t>
  </si>
  <si>
    <t>Dr Paul Cornelius</t>
  </si>
  <si>
    <t>Mr Salim Shubber</t>
  </si>
  <si>
    <t>Dr Sri Srinivas</t>
  </si>
  <si>
    <t>Dr Helen Law</t>
  </si>
  <si>
    <t>Mr Ratan Das</t>
  </si>
  <si>
    <t>Mr Will Townend</t>
  </si>
  <si>
    <t>Mr Robin Beal</t>
  </si>
  <si>
    <t>Dr Graham Johnson</t>
  </si>
  <si>
    <t>Dr Nigel Harrison</t>
  </si>
  <si>
    <t>Dr Lisa Somers</t>
  </si>
  <si>
    <t>Paul Younge</t>
  </si>
  <si>
    <t>Mr Charles Brett</t>
  </si>
  <si>
    <t>Mr M Hockey</t>
  </si>
  <si>
    <t>Rob Way</t>
  </si>
  <si>
    <t>Lt Col Rob Russell RAMC</t>
  </si>
  <si>
    <t>Mr Simon Bell</t>
  </si>
  <si>
    <t>Anne-Marie Huggon</t>
  </si>
  <si>
    <t>Mr Narinder Chopra</t>
  </si>
  <si>
    <t>Mr Karim Hassan</t>
  </si>
  <si>
    <t xml:space="preserve">Mr Andres I Martin </t>
  </si>
  <si>
    <t>Mr Mark Pontin</t>
  </si>
  <si>
    <t>Mr Prem John</t>
  </si>
  <si>
    <t>Mr Andrew Volans</t>
  </si>
  <si>
    <t xml:space="preserve">Miss Suzanne Mason </t>
  </si>
  <si>
    <t>Mr Ron Singh</t>
  </si>
  <si>
    <t>Mr Matthew Dunn</t>
  </si>
  <si>
    <t>Dr John Heyworth</t>
  </si>
  <si>
    <t>Mr Hamid Rokan</t>
  </si>
  <si>
    <t>Dr Charles Scott</t>
  </si>
  <si>
    <t>Dr Kate Wilson</t>
  </si>
  <si>
    <t>Alistair Gray</t>
  </si>
  <si>
    <t>Dr Sunil Dasan</t>
  </si>
  <si>
    <t>Mr Yogdutt Sharma</t>
  </si>
  <si>
    <t>Hussain Hassan</t>
  </si>
  <si>
    <t>Mr Javid.Kayani</t>
  </si>
  <si>
    <t>Dr R Dharmarajah</t>
  </si>
  <si>
    <t>Mr Najam Rashid</t>
  </si>
  <si>
    <t>Dr Alain Sauvage</t>
  </si>
  <si>
    <t>Dr Yong Hwa Lim</t>
  </si>
  <si>
    <t>Mr Derek Harborne</t>
  </si>
  <si>
    <t>Dr Rupert Evans</t>
  </si>
  <si>
    <t>Mr Jeremy Williams</t>
  </si>
  <si>
    <t xml:space="preserve">Mr Khalid Bashir </t>
  </si>
  <si>
    <t xml:space="preserve">Mr S Giri Gandham </t>
  </si>
  <si>
    <t>Mr Dilip Melon</t>
  </si>
  <si>
    <t>Ahmed Kamal</t>
  </si>
  <si>
    <t>Mr Seamus O'Reilly</t>
  </si>
  <si>
    <t>John Burton</t>
  </si>
  <si>
    <t xml:space="preserve">david.small@bedfordhospital.nhs.uk </t>
  </si>
  <si>
    <t>eddie.oforka@burtonh-tr.wmids.nhs.uk</t>
  </si>
  <si>
    <t>adrian.boyle@addenbrookes.nhs.uk</t>
  </si>
  <si>
    <t>katherine.lendrum@chesterfieldroyal.nhs.uk</t>
  </si>
  <si>
    <t>steve.moore@coch.nhs.uk</t>
  </si>
  <si>
    <t>catherine.perry@dbh.nhs.uk</t>
  </si>
  <si>
    <t>sigismund.wilkey@nhs.net</t>
  </si>
  <si>
    <t xml:space="preserve">debashis.mukherjee@ekht.nhs.uk </t>
  </si>
  <si>
    <t>paul.cornelius@esht.nhs.uk</t>
  </si>
  <si>
    <t xml:space="preserve">salim.shubber@esht.nhs.uk </t>
  </si>
  <si>
    <t>CEM Standards</t>
  </si>
  <si>
    <t>Evidence in the notes that Oxygen was being given on arrival.</t>
  </si>
  <si>
    <r>
      <t xml:space="preserve">Enter data for each patient in the next free column of the </t>
    </r>
    <r>
      <rPr>
        <i/>
        <sz val="10"/>
        <rFont val="Arial"/>
        <family val="2"/>
      </rPr>
      <t>Data Entry</t>
    </r>
    <r>
      <rPr>
        <sz val="10"/>
        <rFont val="Arial"/>
        <family val="0"/>
      </rPr>
      <t xml:space="preserve"> sheet. You must enter the date and time of arrival and pick a response from each of the drop down lists for every patient. Some of the drop-down lists may show a default response of N/A depending on the answers to previous questions. If you go to the </t>
    </r>
    <r>
      <rPr>
        <i/>
        <sz val="10"/>
        <rFont val="Arial"/>
        <family val="2"/>
      </rPr>
      <t>Example Data Entry</t>
    </r>
    <r>
      <rPr>
        <sz val="10"/>
        <rFont val="Arial"/>
        <family val="0"/>
      </rPr>
      <t xml:space="preserve"> sheet, you will see some typical entries.</t>
    </r>
  </si>
  <si>
    <t>Space for notes (hospital use only):</t>
  </si>
  <si>
    <r>
      <t xml:space="preserve">The 'patient reference' field should contain an identifiable alphanumeric that you create which can be related to each set of notes, </t>
    </r>
    <r>
      <rPr>
        <b/>
        <sz val="10"/>
        <rFont val="Arial"/>
        <family val="2"/>
      </rPr>
      <t>but not related to patient identifiable information (name, patient no., DOB etc.)</t>
    </r>
  </si>
  <si>
    <t>Salbutamol 5mg or terbutaline 5 - 10mg given by nebuliser within 10 minutes of arrival in adults.</t>
  </si>
  <si>
    <r>
      <t>Time of first administration of salbutamol or terbutaline in ED:</t>
    </r>
    <r>
      <rPr>
        <i/>
        <sz val="10"/>
        <rFont val="Arial"/>
        <family val="2"/>
      </rPr>
      <t>(leave blank if not known / not administered)</t>
    </r>
  </si>
  <si>
    <r>
      <t xml:space="preserve">Time of first administration of IV hydrocortisone or oral prednisone: </t>
    </r>
    <r>
      <rPr>
        <i/>
        <sz val="10"/>
        <rFont val="Arial"/>
        <family val="2"/>
      </rPr>
      <t>(leave blank if not known / not administered)</t>
    </r>
  </si>
  <si>
    <r>
      <t xml:space="preserve">Peak flow on arrival in ED </t>
    </r>
    <r>
      <rPr>
        <i/>
        <sz val="10"/>
        <rFont val="Arial"/>
        <family val="2"/>
      </rPr>
      <t>(leave blank if not measured / not known)</t>
    </r>
  </si>
  <si>
    <r>
      <t xml:space="preserve">Disposal </t>
    </r>
    <r>
      <rPr>
        <i/>
        <sz val="10"/>
        <rFont val="Arial"/>
        <family val="2"/>
      </rPr>
      <t>(Admitted / Discharged)</t>
    </r>
  </si>
  <si>
    <r>
      <t xml:space="preserve">Date of arrival in the ED </t>
    </r>
    <r>
      <rPr>
        <i/>
        <sz val="10"/>
        <rFont val="Arial"/>
        <family val="2"/>
      </rPr>
      <t>(format dd/mm/yyyy)</t>
    </r>
  </si>
  <si>
    <t>98% documented evidence of peak flow, pulse rate, respiratory rate and oxygen saturation measured on arrival.</t>
  </si>
  <si>
    <t>75% of cases peak flow, pulse rate, respiratory rate and oxygen saturation repeated within 1 hour of arrival.</t>
  </si>
  <si>
    <t>90% of cases IV hydrocortisone 100mg or oral prednisone 30-50mg (20mg if 2 – 5 years) given within 30 minutes of arrival.</t>
  </si>
  <si>
    <t>90% of discharged adult patients should have oral prednisolone 30 – 50mg for 5 days.</t>
  </si>
  <si>
    <t>90% of discharged paediatric patients should have oral prednisolone 20mg (2 – 5 years) or 30 – 40 mg (over 5 years) for 3 days.</t>
  </si>
  <si>
    <t>90% of cases GP or clinic follow up arranged according to local policy for discharged patients.</t>
  </si>
  <si>
    <t>FAQs</t>
  </si>
  <si>
    <t>Can I type in the data rather than use the drop down lists?</t>
  </si>
  <si>
    <t>Are the 2009 CEM/CQC audits compulsory?</t>
  </si>
  <si>
    <t>Yes. Quality of care should not be affected by Christmas.</t>
  </si>
  <si>
    <t>Methodology</t>
  </si>
  <si>
    <t>Step 1: Audit Criteria</t>
  </si>
  <si>
    <t>Step 2: Data Entry</t>
  </si>
  <si>
    <t>Step 3: Submitting Results</t>
  </si>
  <si>
    <t>Support</t>
  </si>
  <si>
    <t>helen.law@hdft.nhs.uk</t>
  </si>
  <si>
    <t>duncan.peacock@jpaget.nhs.uk</t>
  </si>
  <si>
    <t>graham.johnson@leedsth.nhs.uk</t>
  </si>
  <si>
    <t>charles.brett@ncumbria-acute.nhs.uk</t>
  </si>
  <si>
    <t>mike.hockey@nlg.nhs.uk</t>
  </si>
  <si>
    <t>rob.way@orh.nhs.uk</t>
  </si>
  <si>
    <t>anne-marie.huggon@nhs.net</t>
  </si>
  <si>
    <t>khalid.pervaiz@qms.nhs.uk</t>
  </si>
  <si>
    <t>mark.pontin@royalsurrey.nhs.uk</t>
  </si>
  <si>
    <t>rakesh.khanna@rwh-tr.nhs.uk</t>
  </si>
  <si>
    <t>andrew.volans@acute.sney.nhs.uk</t>
  </si>
  <si>
    <t>s.mason@sth.nhs.uk</t>
  </si>
  <si>
    <t>matthew.dunn@swh.nhs.uk</t>
  </si>
  <si>
    <t>hamid.rokan@southend.nhs.uk</t>
  </si>
  <si>
    <t>charles.scott@southportandormskirk.nhs.uk</t>
  </si>
  <si>
    <t xml:space="preserve">alistair.gray@stockport-tr.nwest.nhs.uk </t>
  </si>
  <si>
    <t>sunil.dasan@sash.nhs.uk</t>
  </si>
  <si>
    <t xml:space="preserve">hussain.hassan@ulh.nhs.uk </t>
  </si>
  <si>
    <t>javid.kayani@uhb.nhs.uk</t>
  </si>
  <si>
    <t>najam.rashid@walsallhospitals.nhs.uk</t>
  </si>
  <si>
    <t>alain.sauvage@wsh.nhs.uk</t>
  </si>
  <si>
    <t>soreilly@cahgt.n-i.nhs.uk</t>
  </si>
  <si>
    <t xml:space="preserve">jburton2@nhs.net </t>
  </si>
  <si>
    <t>Brighton &amp; Sussex University Hospitals NHST - Ryl Alexandra</t>
  </si>
  <si>
    <t>Central Manchester &amp; Manchester Childrens University Hospitals NHST - Booth Hall</t>
  </si>
  <si>
    <t>Lewisham Hospital NHST - Childrens A&amp;E</t>
  </si>
  <si>
    <t>Consultant's name</t>
  </si>
  <si>
    <t>-</t>
  </si>
  <si>
    <t>Consultant's e-mail</t>
  </si>
  <si>
    <t>- to identify current perfomance in Emergency Departments against CEM clinical effectiveness standards and show the results in comparison with other departments</t>
  </si>
  <si>
    <t>philip.mcmillan@collemergencymed.ac.uk</t>
  </si>
  <si>
    <t>Audit tool: moderate &amp; severe asthma in adults 2009</t>
  </si>
  <si>
    <r>
      <t xml:space="preserve">ED observations on arrival </t>
    </r>
    <r>
      <rPr>
        <i/>
        <sz val="10"/>
        <rFont val="Arial"/>
        <family val="2"/>
      </rPr>
      <t>(as documented in the ED notes)</t>
    </r>
  </si>
  <si>
    <r>
      <t>Subsequent ED observations / treatment</t>
    </r>
    <r>
      <rPr>
        <i/>
        <sz val="10"/>
        <rFont val="Arial"/>
        <family val="2"/>
      </rPr>
      <t xml:space="preserve"> (as documented in the ED notes)</t>
    </r>
  </si>
  <si>
    <t>Prior to arrival at ED</t>
  </si>
  <si>
    <t>ED indicators</t>
  </si>
  <si>
    <t>Please select name of ED department from drop-down list</t>
  </si>
  <si>
    <t>Number of audited ED notes that had a copy of the ambulance notes filed with them</t>
  </si>
  <si>
    <t>For help, please ring Philip McMillan on 020 7067 1269, or e-mail him using the above address.</t>
  </si>
  <si>
    <t>Was pulse rate measured on arrival in ED?</t>
  </si>
  <si>
    <t>Was respiratory rate measured on arrival in ED?</t>
  </si>
  <si>
    <t>Was oxygen saturation measured on arrival in ED?</t>
  </si>
  <si>
    <t>Was salbutamol 5mg or terbutaline 5-10 mg given (by nebuliser) in ED?</t>
  </si>
  <si>
    <t>Was IV hydrocortisone 100mg or oral prednisone 30-50mg given in ED?</t>
  </si>
  <si>
    <t>Time in ED</t>
  </si>
  <si>
    <t>count</t>
  </si>
  <si>
    <t>(100-countif"")</t>
  </si>
  <si>
    <t>countA</t>
  </si>
  <si>
    <t>sum</t>
  </si>
  <si>
    <t>Is a copy of the ambulance service notes filed with the ED notes (or available electronically)?</t>
  </si>
  <si>
    <t>North Middlesex University Hospital NHST</t>
  </si>
  <si>
    <t>North West London Hospitals NHST - Northwick Park</t>
  </si>
  <si>
    <t>Northampton General Hospital NHST</t>
  </si>
  <si>
    <t>Northumbria Health Care NHSFT - N Tyne</t>
  </si>
  <si>
    <t>Northumbria Health Care NHSFT - Wansbeck</t>
  </si>
  <si>
    <t>Nottingham University Hospitals NHST</t>
  </si>
  <si>
    <t>Oxford Radcliffe Hospitals NHST - Horton</t>
  </si>
  <si>
    <t>No. recorded (date)</t>
  </si>
  <si>
    <t>No. recorded (time)</t>
  </si>
  <si>
    <t>No. recorded (left)</t>
  </si>
  <si>
    <t>Amb notes - No</t>
  </si>
  <si>
    <t>Amb Notes - Yes</t>
  </si>
  <si>
    <t>N/A</t>
  </si>
  <si>
    <t>Not Recorded</t>
  </si>
  <si>
    <t>O2 given</t>
  </si>
  <si>
    <t>O2 measured</t>
  </si>
  <si>
    <t>Peak flow measured</t>
  </si>
  <si>
    <t>Salbutamol admin</t>
  </si>
  <si>
    <t>Peak flow arrival</t>
  </si>
  <si>
    <t>peak flow reason</t>
  </si>
  <si>
    <t>pulse rate arrival</t>
  </si>
  <si>
    <t>resp rate arrival</t>
  </si>
  <si>
    <t>O2 sat arrival</t>
  </si>
  <si>
    <t>Oxford Radcliffe Hospitals NHST - Radcliffe</t>
  </si>
  <si>
    <t>Pennine Acute Hospitals NHST - Fairfield</t>
  </si>
  <si>
    <t>Pennine Acute Hospitals NHST - N Manchester</t>
  </si>
  <si>
    <t>Pennine Acute Hospitals NHST - Oldham</t>
  </si>
  <si>
    <t>Pennine Acute Hospitals NHST - Rochdale</t>
  </si>
  <si>
    <t>Royal Berkshire Hospital NHSFT</t>
  </si>
  <si>
    <t>Royal Cornwall Hospitals NHST - Treliske</t>
  </si>
  <si>
    <t>Royal Cornwall Hospitals NHST - W Cornwall</t>
  </si>
  <si>
    <t>Consultant Name - New</t>
  </si>
  <si>
    <t>Consultant email - New</t>
  </si>
  <si>
    <t>Dr Kimon Bizos</t>
  </si>
  <si>
    <t>kimon.bizos@buckshosp.nhs.uk</t>
  </si>
  <si>
    <t>Dr Peter Rushton</t>
  </si>
  <si>
    <t>peter.rushton@nnuh.nhs.uk</t>
  </si>
  <si>
    <t>Dr Eddie Lamuren</t>
  </si>
  <si>
    <t>eddie.lamuren@nmh.nhs.uk</t>
  </si>
  <si>
    <t>Mr. Abdul Jabbar</t>
  </si>
  <si>
    <t>abdul.jabbar@nuh.nhs.uk</t>
  </si>
  <si>
    <t>Dr Andy Appelboam</t>
  </si>
  <si>
    <t>andy.appelboam@rdeft.nhs.uk</t>
  </si>
  <si>
    <t>stephen.nash@nhs.net</t>
  </si>
  <si>
    <t>Dr David Flynn</t>
  </si>
  <si>
    <t>david.flynn@ulh.nhs.uk</t>
  </si>
  <si>
    <t>Dr Stephen Boyce</t>
  </si>
  <si>
    <t>steveboyce_scotland@yahoo.com</t>
  </si>
  <si>
    <t>Royal Surrey County Hospital NHST</t>
  </si>
  <si>
    <t>Salford Royal NHSFT</t>
  </si>
  <si>
    <t>Salisbury NHSFT</t>
  </si>
  <si>
    <t>Sheffield Teaching Hospitals NHSFT</t>
  </si>
  <si>
    <t>South Tyneside NHSFT</t>
  </si>
  <si>
    <t>Southend University Hospital NHSFT</t>
  </si>
  <si>
    <t>Stockport NHSFT</t>
  </si>
  <si>
    <t>United Lincolnshire Hospitals NHST - Grantham</t>
  </si>
  <si>
    <t>United Lincolnshire Hospitals NHST - Lincoln County</t>
  </si>
  <si>
    <t>United Lincolnshire Hospitals NHST - Louth</t>
  </si>
  <si>
    <t>United Lincolnshire Hospitals NHST - Pilgrim</t>
  </si>
  <si>
    <t>University College London Hospitals NHSFT</t>
  </si>
  <si>
    <t>University Hospital Birmingham NHSFT</t>
  </si>
  <si>
    <t>University Hospital of South Manchester NHSFT</t>
  </si>
  <si>
    <t>University Hospitals of Leicester NHST</t>
  </si>
  <si>
    <t>University Hospitals of Morecambe Bay NHST - Furness</t>
  </si>
  <si>
    <t>University Hospitals of Morecambe Bay NHST - Lancaster</t>
  </si>
  <si>
    <t>EXAMPLE DATA ENTRY</t>
  </si>
  <si>
    <r>
      <t xml:space="preserve">Should you have any queries please e-mail your message to </t>
    </r>
    <r>
      <rPr>
        <b/>
        <sz val="10"/>
        <rFont val="Arial"/>
        <family val="2"/>
      </rPr>
      <t>philip.mcmillan@collemergencymed.ac.uk</t>
    </r>
    <r>
      <rPr>
        <sz val="10"/>
        <rFont val="Arial"/>
        <family val="2"/>
      </rPr>
      <t xml:space="preserve"> or telephone </t>
    </r>
    <r>
      <rPr>
        <b/>
        <sz val="10"/>
        <rFont val="Arial"/>
        <family val="2"/>
      </rPr>
      <t>020 7067 1269</t>
    </r>
    <r>
      <rPr>
        <sz val="10"/>
        <rFont val="Arial"/>
        <family val="2"/>
      </rPr>
      <t xml:space="preserve"> who will answer general queries and forward clinical queries to Dr Stephen Nash and technical ones to the Care Quality Commission.</t>
    </r>
  </si>
  <si>
    <t>DATA ENTRY - 50 consecutive ADULT AMBULANCE cases with MODERATE/SEVERE asthma</t>
  </si>
  <si>
    <t>ASTHMA AUDIT 2009 - SUMMARISED DATA</t>
  </si>
  <si>
    <t>West Hertfordshire Hospitals NHST - Hemel H</t>
  </si>
  <si>
    <t>West Hertfordshire Hospitals NHST - Watford</t>
  </si>
  <si>
    <t>West Middlesex University Hospital NHST</t>
  </si>
  <si>
    <t>Worcestershire Acute Hospitals NHST - Alexandra</t>
  </si>
  <si>
    <t>Worcestershire Acute Hospitals NHST - WRH</t>
  </si>
  <si>
    <t>Yeovil District Hospital NHSFT</t>
  </si>
  <si>
    <t>Gwent Healthcare NHST - Newport</t>
  </si>
  <si>
    <t>Gwent Healthcare NHST - Nevill Hall</t>
  </si>
  <si>
    <t>Sheffield Children's NHSFT</t>
  </si>
  <si>
    <t>SY999</t>
  </si>
  <si>
    <t>OTHER (Are you sure your hospital/trust is not listed?)</t>
  </si>
  <si>
    <t>OTHER</t>
  </si>
  <si>
    <t>Any comments?</t>
  </si>
  <si>
    <t>Portsmouth Hospitals NHST</t>
  </si>
  <si>
    <t>Royal Free Hampstead NHST</t>
  </si>
  <si>
    <t>Royal United Hospital Bath NHST</t>
  </si>
  <si>
    <t>South Warwickshire General Hospitals NHST</t>
  </si>
  <si>
    <t>St Georges Healthcare NHST</t>
  </si>
  <si>
    <t>Trafford Healthcare NHST</t>
  </si>
  <si>
    <t>University Hospital of North Staffordshire NHST</t>
  </si>
  <si>
    <t>West Suffolk Hospitals NHST</t>
  </si>
  <si>
    <t>Weston Area Health NHST</t>
  </si>
  <si>
    <t>Whipps Cross University Hospital NHST</t>
  </si>
  <si>
    <t>Airedale NHST</t>
  </si>
  <si>
    <t>Bedford Hospital NHST</t>
  </si>
  <si>
    <t>Ealing Hospital NHST</t>
  </si>
  <si>
    <t>East Cheshire NHST</t>
  </si>
  <si>
    <t>Cambridge University Hospitals NHSFT</t>
  </si>
  <si>
    <r>
      <t>If you are</t>
    </r>
    <r>
      <rPr>
        <sz val="10"/>
        <rFont val="Arial"/>
        <family val="2"/>
      </rPr>
      <t xml:space="preserve"> unable to collect </t>
    </r>
    <r>
      <rPr>
        <sz val="10"/>
        <rFont val="Arial"/>
        <family val="0"/>
      </rPr>
      <t>50 cases please contact the College to ask for guidance on how to proceed. E-mail philip.mcmillan@collemergencymed.ac.uk or phone 020 7067 1269.</t>
    </r>
  </si>
  <si>
    <t>If you have a query not answered on this page please e-mail philip.mcmillan@collemergencymed.ac.uk or telephone 020 7067 1269.</t>
  </si>
  <si>
    <t>You can start the audit at any point during the data collection period, as long as you submit data for 50 cases by 5th February 2010. If your ED does not see many of these cases then it is advisable to start the audits as soon as possible from 1st August.</t>
  </si>
  <si>
    <t>If peak flow on arrival was not recorded, was the reason documented?</t>
  </si>
  <si>
    <r>
      <t xml:space="preserve">When complete, please go to the sheet called </t>
    </r>
    <r>
      <rPr>
        <b/>
        <i/>
        <sz val="8"/>
        <rFont val="Arial"/>
        <family val="2"/>
      </rPr>
      <t>Summarised data</t>
    </r>
  </si>
  <si>
    <t>Number with evidence in ambulance notes that oxygen was being given on arrival</t>
  </si>
  <si>
    <t>Number with evidence in ambulance notes that oxygen saturation had been measured before arrival
(e.g. using pulse oximetry)</t>
  </si>
  <si>
    <t>Number with evidence in ambulance notes that peak flow had been measured before arrival</t>
  </si>
  <si>
    <t>Number where salbutamol or terbutaline had been administered before arrival</t>
  </si>
  <si>
    <t>Number given salbutamol 5mg or terbutaline 5-10 mg 
by nebuliser</t>
  </si>
  <si>
    <t>Number of applicable cases given IV hydrocortisone 100mg 
or oral prednisone 30-50mg</t>
  </si>
  <si>
    <t>Number of cases where observations were repeated</t>
  </si>
  <si>
    <t>Number given a discharge prescription for oral prednisolone 30 - 50mg for 5 days.</t>
  </si>
  <si>
    <t>Number for whom a GP or clinic follow up was arranged according to local guidelines</t>
  </si>
  <si>
    <t>Number who left the department within 4 hours of arrival</t>
  </si>
  <si>
    <t>Admitted</t>
  </si>
  <si>
    <t>Discharged</t>
  </si>
  <si>
    <t xml:space="preserve">Now please copy the results from this sheet to a separate workbook, 
either by clicking this button (if macros are enabled on your computer), 
or else by selecting the whole sheet and using &lt;copy&gt;, &lt;file new&gt;, &lt;paste special values&gt;, &lt;paste special formats&gt;, &lt;file save&gt;
When you have done this, attach the new workbook to an e-mail and send it to: </t>
  </si>
  <si>
    <t>Number of notes recording observations on arrival</t>
  </si>
  <si>
    <t>Number recording that it was not possible to measure peak flow on arrival and why</t>
  </si>
  <si>
    <t>Number audited</t>
  </si>
  <si>
    <t>etc</t>
  </si>
  <si>
    <t>Case-mix</t>
  </si>
  <si>
    <t>Introduction</t>
  </si>
  <si>
    <t>within 10 mins of arrival</t>
  </si>
  <si>
    <t>within 20 mins of arrival</t>
  </si>
  <si>
    <t>within 30 mins of arrival</t>
  </si>
  <si>
    <t>time administered not recorded</t>
  </si>
  <si>
    <t>within 1 hour of arrival</t>
  </si>
  <si>
    <t>within 2 hours of arrival</t>
  </si>
  <si>
    <t>total 
(any time)</t>
  </si>
  <si>
    <t>&lt;          (cumulative %)         &gt;</t>
  </si>
  <si>
    <t>&lt;  (cumulative %)  &gt;</t>
  </si>
  <si>
    <t>Was a GP or clinic follow up arranged according to local guidelines?</t>
  </si>
  <si>
    <t xml:space="preserve"> - was oxygen given?</t>
  </si>
  <si>
    <t>Time before salbutamol/terbutaline administered</t>
  </si>
  <si>
    <t>Was a discharge prescription for oral prednisolone (30 - 50mg for 5 days) given?</t>
  </si>
  <si>
    <r>
      <t xml:space="preserve">Time when these observations (Qs16-19) were taken </t>
    </r>
    <r>
      <rPr>
        <i/>
        <sz val="10"/>
        <rFont val="Arial"/>
        <family val="2"/>
      </rPr>
      <t>(leave blank if not known / not taken)</t>
    </r>
  </si>
  <si>
    <t>Was peak flow measurement checked after salbutamol/terbutaline administration?</t>
  </si>
  <si>
    <t>Was pulse rate measurement checked?</t>
  </si>
  <si>
    <t>Was respiratory rate measurement checked?</t>
  </si>
  <si>
    <t>Was oxygen saturation measurement checked?</t>
  </si>
  <si>
    <t>Notes:
1. You must pick an entry from the drop-down list in every box for each patient audited
2. Do not enter values in the pink (or yellow) cells</t>
  </si>
  <si>
    <r>
      <t xml:space="preserve">The audit is of </t>
    </r>
    <r>
      <rPr>
        <b/>
        <sz val="10"/>
        <rFont val="Arial"/>
        <family val="2"/>
      </rPr>
      <t>adults</t>
    </r>
    <r>
      <rPr>
        <sz val="10"/>
        <rFont val="Arial"/>
        <family val="0"/>
      </rPr>
      <t xml:space="preserve"> aged </t>
    </r>
    <r>
      <rPr>
        <b/>
        <sz val="10"/>
        <rFont val="Arial"/>
        <family val="2"/>
      </rPr>
      <t>17 years or over</t>
    </r>
    <r>
      <rPr>
        <sz val="10"/>
        <rFont val="Arial"/>
        <family val="0"/>
      </rPr>
      <t xml:space="preserve"> who presented at your ED </t>
    </r>
    <r>
      <rPr>
        <b/>
        <sz val="10"/>
        <rFont val="Arial"/>
        <family val="2"/>
      </rPr>
      <t>by ambulance with moderate or severe asthma</t>
    </r>
    <r>
      <rPr>
        <sz val="10"/>
        <rFont val="Arial"/>
        <family val="0"/>
      </rPr>
      <t>.</t>
    </r>
  </si>
  <si>
    <t>Time before hydrocortisone/prednisone administered</t>
  </si>
  <si>
    <t>Period of audit</t>
  </si>
  <si>
    <t>to</t>
  </si>
  <si>
    <t>These times will be calculated automatically:</t>
  </si>
  <si>
    <t xml:space="preserve"> - had oxygen saturation been measured (e.g. using pulse oximetry)?</t>
  </si>
  <si>
    <t xml:space="preserve"> - had peak flow been measured?</t>
  </si>
  <si>
    <t xml:space="preserve"> - had salbutamol (or terbutaline) been administered?</t>
  </si>
  <si>
    <t>[do not include any patients presenting with life threatening symptoms, 
or with peak flow on arrival greater than or equal to 75%, or under 16 years of age]</t>
  </si>
  <si>
    <t>= Days</t>
  </si>
  <si>
    <t>RTKb</t>
  </si>
  <si>
    <t>RF4a</t>
  </si>
  <si>
    <t>RF4b</t>
  </si>
  <si>
    <t>RVLa</t>
  </si>
  <si>
    <t>RVLb</t>
  </si>
  <si>
    <t>RQ3</t>
  </si>
  <si>
    <t>RR1a</t>
  </si>
  <si>
    <t>RR1b</t>
  </si>
  <si>
    <t>RXHa</t>
  </si>
  <si>
    <t>RXHb</t>
  </si>
  <si>
    <t>RXHc</t>
  </si>
  <si>
    <t>RXHe</t>
  </si>
  <si>
    <t>RXQa</t>
  </si>
  <si>
    <t>RXQb</t>
  </si>
  <si>
    <t>RWYa</t>
  </si>
  <si>
    <t>RWYb</t>
  </si>
  <si>
    <t>RW3a</t>
  </si>
  <si>
    <t>RW3b</t>
  </si>
  <si>
    <t>RXPa</t>
  </si>
  <si>
    <t>RXPb</t>
  </si>
  <si>
    <t>RXPc</t>
  </si>
  <si>
    <t>RTGb</t>
  </si>
  <si>
    <t>RP5a</t>
  </si>
  <si>
    <t>RP5d</t>
  </si>
  <si>
    <t>RWHc</t>
  </si>
  <si>
    <t>RWHd</t>
  </si>
  <si>
    <t>RVVa</t>
  </si>
  <si>
    <t>RVVb</t>
  </si>
  <si>
    <t>RVVc</t>
  </si>
  <si>
    <t>RXRa</t>
  </si>
  <si>
    <t>RXRb</t>
  </si>
  <si>
    <t>RXCa</t>
  </si>
  <si>
    <t>RXCb</t>
  </si>
  <si>
    <t>RVRa</t>
  </si>
  <si>
    <t>RVRb</t>
  </si>
  <si>
    <t>RTEa</t>
  </si>
  <si>
    <t>RTEb</t>
  </si>
  <si>
    <t>RXNa</t>
  </si>
  <si>
    <t>RXNb</t>
  </si>
  <si>
    <t>RR8a</t>
  </si>
  <si>
    <t>RR8b</t>
  </si>
  <si>
    <t>RJ2b</t>
  </si>
  <si>
    <t>RWFa</t>
  </si>
  <si>
    <t>RWFb</t>
  </si>
  <si>
    <t>RWFc</t>
  </si>
  <si>
    <t>RXFa</t>
  </si>
  <si>
    <t>RXFb</t>
  </si>
  <si>
    <t>RXFe</t>
  </si>
  <si>
    <t>RP6</t>
  </si>
  <si>
    <t>RTXa</t>
  </si>
  <si>
    <t>RTXb</t>
  </si>
  <si>
    <t>RWWa</t>
  </si>
  <si>
    <t>RNLa</t>
  </si>
  <si>
    <t>RNLb</t>
  </si>
  <si>
    <t>RVWa</t>
  </si>
  <si>
    <t>RVWb</t>
  </si>
  <si>
    <t>RV8a</t>
  </si>
  <si>
    <t>RV8b</t>
  </si>
  <si>
    <t>RNSb</t>
  </si>
  <si>
    <t>RJLa</t>
  </si>
  <si>
    <t>RJLb</t>
  </si>
  <si>
    <t>RTFa</t>
  </si>
  <si>
    <t>RTFb</t>
  </si>
  <si>
    <t>RTFc</t>
  </si>
  <si>
    <t>RTHa</t>
  </si>
  <si>
    <t>RTHb</t>
  </si>
  <si>
    <t>RW6a</t>
  </si>
  <si>
    <t>RW6b</t>
  </si>
  <si>
    <t>RW6c</t>
  </si>
  <si>
    <t>RW6d</t>
  </si>
  <si>
    <t>RK9b</t>
  </si>
  <si>
    <t>REFa</t>
  </si>
  <si>
    <t>REFb</t>
  </si>
  <si>
    <t>RL4b</t>
  </si>
  <si>
    <t>RXKb</t>
  </si>
  <si>
    <t>RXKc</t>
  </si>
  <si>
    <t>RK5a</t>
  </si>
  <si>
    <t>RK5d</t>
  </si>
  <si>
    <t>RXWa</t>
  </si>
  <si>
    <t>RXWb</t>
  </si>
  <si>
    <t>RTRa</t>
  </si>
  <si>
    <t>RTRb</t>
  </si>
  <si>
    <t>RHMa</t>
  </si>
  <si>
    <t>RHMe</t>
  </si>
  <si>
    <t>RVYb</t>
  </si>
  <si>
    <t>RA7a</t>
  </si>
  <si>
    <t>RA7b</t>
  </si>
  <si>
    <t>RA7c</t>
  </si>
  <si>
    <t>RWDa</t>
  </si>
  <si>
    <t>RWDb</t>
  </si>
  <si>
    <t>RWDc</t>
  </si>
  <si>
    <t>RWDd</t>
  </si>
  <si>
    <t>RKBc</t>
  </si>
  <si>
    <t>RWGa</t>
  </si>
  <si>
    <t>RWGb</t>
  </si>
  <si>
    <t>RWPa</t>
  </si>
  <si>
    <t>RWPc</t>
  </si>
  <si>
    <t>George Eliot Hospital NHST</t>
  </si>
  <si>
    <t>Hereford Hospitals NHST</t>
  </si>
  <si>
    <t>Hinchingbrooke Health Care NHST</t>
  </si>
  <si>
    <t>Ipswich Hospital NHST</t>
  </si>
  <si>
    <t>Kingston Hospital NHST</t>
  </si>
  <si>
    <t>Mayday Healthcare NHST</t>
  </si>
  <si>
    <t>Mid Essex Hospital Services NHST</t>
  </si>
  <si>
    <t>North East Wales NHST</t>
  </si>
  <si>
    <t>Northern Devon Healthcare NHST</t>
  </si>
  <si>
    <t>REM_</t>
  </si>
  <si>
    <t>RCF_</t>
  </si>
  <si>
    <t>RFF_</t>
  </si>
  <si>
    <t>RNJ_</t>
  </si>
  <si>
    <t>RDD_</t>
  </si>
  <si>
    <t>RN5_</t>
  </si>
  <si>
    <t>RC1_</t>
  </si>
  <si>
    <t>RXL_</t>
  </si>
  <si>
    <t>RMC_</t>
  </si>
  <si>
    <t>RAE_</t>
  </si>
  <si>
    <t>RJF_</t>
  </si>
  <si>
    <t>RGT_</t>
  </si>
  <si>
    <t>RQM_</t>
  </si>
  <si>
    <t>RFS_</t>
  </si>
  <si>
    <t>RLN_</t>
  </si>
  <si>
    <t>RJR_</t>
  </si>
  <si>
    <t>RN7_</t>
  </si>
  <si>
    <t>RTG_</t>
  </si>
  <si>
    <t>RNA_</t>
  </si>
  <si>
    <t>RC3_</t>
  </si>
  <si>
    <t>RJN_</t>
  </si>
  <si>
    <t>RDE_</t>
  </si>
  <si>
    <t>RDU_</t>
  </si>
  <si>
    <t>RR7_</t>
  </si>
  <si>
    <t>RLT_</t>
  </si>
  <si>
    <t>RJ1_</t>
  </si>
  <si>
    <t>RCD_</t>
  </si>
  <si>
    <t>RD7_</t>
  </si>
  <si>
    <t>RLQ_</t>
  </si>
  <si>
    <t>RAS_</t>
  </si>
  <si>
    <t>RQQ_</t>
  </si>
  <si>
    <t>RQX_</t>
  </si>
  <si>
    <t>RWA_</t>
  </si>
  <si>
    <t>RGQ_</t>
  </si>
  <si>
    <t>5QT_</t>
  </si>
  <si>
    <t>RGP_</t>
  </si>
  <si>
    <t>RNQ_</t>
  </si>
  <si>
    <t>RJZ_</t>
  </si>
  <si>
    <t>RAX_</t>
  </si>
  <si>
    <t>RJ2_</t>
  </si>
  <si>
    <t>RC9_</t>
  </si>
  <si>
    <t>RJ6_</t>
  </si>
  <si>
    <t>RPA_</t>
  </si>
  <si>
    <t>RBT_</t>
  </si>
  <si>
    <t>RQ8_</t>
  </si>
  <si>
    <t>RJD_</t>
  </si>
  <si>
    <t>RD8_</t>
  </si>
  <si>
    <t>RTD_</t>
  </si>
  <si>
    <t>RNH_</t>
  </si>
  <si>
    <t>RM1_</t>
  </si>
  <si>
    <t>RVJ_</t>
  </si>
  <si>
    <t>RAP_</t>
  </si>
  <si>
    <t>RBZ_</t>
  </si>
  <si>
    <t>RX1_</t>
  </si>
  <si>
    <t>RGN_</t>
  </si>
  <si>
    <t>RD3_</t>
  </si>
  <si>
    <t>RHU_</t>
  </si>
  <si>
    <t>RQW_</t>
  </si>
  <si>
    <t>RCX_</t>
  </si>
  <si>
    <t>RFR_</t>
  </si>
  <si>
    <t>RHW_</t>
  </si>
  <si>
    <t>RDZ_</t>
  </si>
  <si>
    <t>RAL_</t>
  </si>
  <si>
    <t>RQ6_</t>
  </si>
  <si>
    <t>RA2_</t>
  </si>
  <si>
    <t>RD1_</t>
  </si>
  <si>
    <t>RM3_</t>
  </si>
  <si>
    <t>RNZ_</t>
  </si>
  <si>
    <t>RCC_</t>
  </si>
  <si>
    <t>RHQ_</t>
  </si>
  <si>
    <t>RA9_</t>
  </si>
  <si>
    <t>RE9_</t>
  </si>
  <si>
    <t>RJC_</t>
  </si>
  <si>
    <t>RAJ_</t>
  </si>
  <si>
    <t>RJ7_</t>
  </si>
  <si>
    <t>RBN_</t>
  </si>
  <si>
    <t>RWJ_</t>
  </si>
  <si>
    <t>RTP_</t>
  </si>
  <si>
    <t>RN3_</t>
  </si>
  <si>
    <t>RBA_</t>
  </si>
  <si>
    <t>RM4_</t>
  </si>
  <si>
    <r>
      <t>Please use the drop-down lists of options wherever these are provided.</t>
    </r>
    <r>
      <rPr>
        <sz val="10"/>
        <rFont val="Arial"/>
        <family val="0"/>
      </rPr>
      <t xml:space="preserve"> Do not enter abbreviated text - answers must appear in full or the summary formulae will not work.</t>
    </r>
  </si>
  <si>
    <t>RRV_</t>
  </si>
  <si>
    <t>RRK_</t>
  </si>
  <si>
    <t>RJE_</t>
  </si>
  <si>
    <t>RM2_</t>
  </si>
  <si>
    <t>RWE_</t>
  </si>
  <si>
    <t>RBK_</t>
  </si>
  <si>
    <t>RBD_</t>
  </si>
  <si>
    <t>RFW_</t>
  </si>
  <si>
    <t>RGR_</t>
  </si>
  <si>
    <t>RA3_</t>
  </si>
  <si>
    <t>RGC_</t>
  </si>
  <si>
    <t>RKE_</t>
  </si>
  <si>
    <t>RN1_</t>
  </si>
  <si>
    <t>RBL_</t>
  </si>
  <si>
    <t>RRF_</t>
  </si>
  <si>
    <t>RA4_</t>
  </si>
  <si>
    <t>RCB_</t>
  </si>
  <si>
    <t>RVDa</t>
  </si>
  <si>
    <t>RVDb</t>
  </si>
  <si>
    <t>RWM_</t>
  </si>
  <si>
    <t>RVAa</t>
  </si>
  <si>
    <t>RVAb</t>
  </si>
  <si>
    <t>RKU_</t>
  </si>
  <si>
    <t>RT8_</t>
  </si>
  <si>
    <t>RVFb</t>
  </si>
  <si>
    <t>RVFa</t>
  </si>
  <si>
    <t>RT9_</t>
  </si>
  <si>
    <t>RRS_</t>
  </si>
  <si>
    <t>RT7a</t>
  </si>
  <si>
    <t>RR6_</t>
  </si>
  <si>
    <t>RVE_</t>
  </si>
  <si>
    <t>RVCa</t>
  </si>
  <si>
    <t>Z1810</t>
  </si>
  <si>
    <t>Z1020</t>
  </si>
  <si>
    <t>Z1410</t>
  </si>
  <si>
    <t>Z1610</t>
  </si>
  <si>
    <t>Z1060</t>
  </si>
  <si>
    <t>Z1030</t>
  </si>
  <si>
    <t>Z1100</t>
  </si>
  <si>
    <t>Z1630</t>
  </si>
  <si>
    <t>Z1010</t>
  </si>
  <si>
    <t>Z1830</t>
  </si>
  <si>
    <t>Z1110</t>
  </si>
  <si>
    <t>Z1420</t>
  </si>
  <si>
    <t>RBS_</t>
  </si>
  <si>
    <t>RCU_</t>
  </si>
  <si>
    <t>6C4_</t>
  </si>
  <si>
    <t>RQF_</t>
  </si>
  <si>
    <t>Aintree University Hospitals NHSFT</t>
  </si>
  <si>
    <t>Barnsley Hospital NHSFT</t>
  </si>
  <si>
    <t>Bradford Teaching Hospitals NHSFT</t>
  </si>
  <si>
    <t>Buckinghamshire Hospitals NHST - Stoke Mandeville</t>
  </si>
  <si>
    <t>Buckinghamshire Hospitals NHST - Wycombe</t>
  </si>
  <si>
    <t>Chesterfield Royal Hospital NHSFT</t>
  </si>
  <si>
    <t>City Hospitals Sunderland NHSFT</t>
  </si>
  <si>
    <t>Countess of Chester Hospital NHSFT</t>
  </si>
  <si>
    <t>Derby Hospitals NHSFT</t>
  </si>
  <si>
    <t>East Lancashire Hospitals NHST - Blackburn</t>
  </si>
  <si>
    <t>East Sussex Hospitals NHST - Conquest</t>
  </si>
  <si>
    <t>East Sussex Hospitals NHST - Eastbourne</t>
  </si>
  <si>
    <t>Copy of formulae</t>
  </si>
  <si>
    <t>Frimley Park Hospital NHSFT</t>
  </si>
  <si>
    <t>Gateshead Health NHSFT</t>
  </si>
  <si>
    <t>Gloucestershire Hospitals NHSFT - Cheltenham</t>
  </si>
  <si>
    <t>Gloucestershire Hospitals NHSFT - Gloucester</t>
  </si>
  <si>
    <t>Heart of England NHSFT - Heartlands</t>
  </si>
  <si>
    <t>Heart of England NHSFT - Solihull</t>
  </si>
  <si>
    <t>Homerton University Hospital NHSFT</t>
  </si>
  <si>
    <t>James Paget University Hospitals NHSFT</t>
  </si>
  <si>
    <t>Kings College Hospital NHSFT</t>
  </si>
  <si>
    <t>Lancashire Teaching Hospitals NHSFT - Chorley</t>
  </si>
  <si>
    <t>Lancashire Teaching Hospitals NHSFT - Preston</t>
  </si>
  <si>
    <t>Leeds Teaching Hospitals NHST - St James</t>
  </si>
  <si>
    <t>Mid Yorkshire Hospitals NHST - Dewsbury</t>
  </si>
  <si>
    <t>Mid Yorkshire Hospitals NHST - Pinderfields</t>
  </si>
  <si>
    <t>Mid Yorkshire Hospitals NHST - Pontefract</t>
  </si>
  <si>
    <t>Newham University Hospital NHST</t>
  </si>
  <si>
    <t>Yes</t>
  </si>
  <si>
    <t>No</t>
  </si>
  <si>
    <t>Time before subsequent / repeated observations</t>
  </si>
  <si>
    <t>Patient 1</t>
  </si>
  <si>
    <t>Patient 2</t>
  </si>
  <si>
    <t>Patient 3</t>
  </si>
  <si>
    <t>Patient 4</t>
  </si>
  <si>
    <t>Patient 5</t>
  </si>
  <si>
    <t>Patient 6</t>
  </si>
  <si>
    <t>Patient 7</t>
  </si>
  <si>
    <t>Patient 8</t>
  </si>
  <si>
    <t>Patient 9</t>
  </si>
  <si>
    <t>Patient 10</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</si>
  <si>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</si>
  <si>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</si>
  <si>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</si>
  <si>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</si>
  <si>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</si>
  <si>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</si>
  <si>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</si>
  <si>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</si>
  <si>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</si>
  <si>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</si>
  <si>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</si>
  <si>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</si>
  <si>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</si>
  <si>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</si>
  <si>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</si>
  <si>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</si>
  <si>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</si>
  <si>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</si>
  <si>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</si>
  <si>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</si>
  <si>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Patient 31</t>
  </si>
  <si>
    <t>Patient 32</t>
  </si>
  <si>
    <t>Patient 33</t>
  </si>
  <si>
    <t>Patient 34</t>
  </si>
  <si>
    <t>Patient 35</t>
  </si>
  <si>
    <t>Patient 36</t>
  </si>
  <si>
    <t>Patient 37</t>
  </si>
  <si>
    <t>Patient 38</t>
  </si>
  <si>
    <t>Patient 39</t>
  </si>
  <si>
    <t>Patient 40</t>
  </si>
  <si>
    <t>Patient 41</t>
  </si>
  <si>
    <t>Patient 42</t>
  </si>
  <si>
    <t>Patient 43</t>
  </si>
  <si>
    <t>Patient 44</t>
  </si>
  <si>
    <t>Patient 45</t>
  </si>
  <si>
    <t>Patient 46</t>
  </si>
  <si>
    <t>Patient 47</t>
  </si>
  <si>
    <t>Patient 48</t>
  </si>
  <si>
    <t>Patient 49</t>
  </si>
  <si>
    <t>Patient 50</t>
  </si>
  <si>
    <t>Patient 51</t>
  </si>
  <si>
    <t>Patient 52</t>
  </si>
  <si>
    <t>Patient 53</t>
  </si>
  <si>
    <t>Patient 54</t>
  </si>
  <si>
    <t>Patient 55</t>
  </si>
  <si>
    <t>A previous audit completed by Emergency Departments in 2007 has assisted EDs in changing their policies and procedures in order to improve care.</t>
  </si>
  <si>
    <t xml:space="preserve">- to monitor progress nationally and enable individual hospitals to compare their current and previous audit results (If the audit in 2007 was returned) </t>
  </si>
  <si>
    <t>Comparative data will be made available to participating Emergency Departments. The purpose of the audit is:</t>
  </si>
  <si>
    <t>- to audit observations and interventions made prior to arrival in the ED and the interface between ambulance and the ED.</t>
  </si>
  <si>
    <t>Clinical Standards</t>
  </si>
  <si>
    <r>
      <t xml:space="preserve">The audit criteria are based on the clinical standards for </t>
    </r>
    <r>
      <rPr>
        <b/>
        <sz val="10"/>
        <rFont val="Arial"/>
        <family val="2"/>
      </rPr>
      <t>moderate or severe asthma in adults</t>
    </r>
    <r>
      <rPr>
        <sz val="10"/>
        <rFont val="Arial"/>
        <family val="2"/>
      </rPr>
      <t xml:space="preserve"> produced by the College of Emergency Medicine (CEM) Clinical Effectiveness Committee. These are available to view on the </t>
    </r>
    <r>
      <rPr>
        <i/>
        <sz val="10"/>
        <rFont val="Arial"/>
        <family val="2"/>
      </rPr>
      <t>CEM Standards</t>
    </r>
    <r>
      <rPr>
        <sz val="10"/>
        <rFont val="Arial"/>
        <family val="2"/>
      </rPr>
      <t xml:space="preserve"> sheet.</t>
    </r>
  </si>
  <si>
    <t>i</t>
  </si>
  <si>
    <t>ii</t>
  </si>
  <si>
    <t>iii</t>
  </si>
  <si>
    <r>
      <t>Please select</t>
    </r>
    <r>
      <rPr>
        <b/>
        <sz val="10"/>
        <rFont val="Arial"/>
        <family val="2"/>
      </rPr>
      <t xml:space="preserve"> 50 consecutive </t>
    </r>
    <r>
      <rPr>
        <sz val="10"/>
        <rFont val="Arial"/>
        <family val="2"/>
      </rPr>
      <t xml:space="preserve">cases that presented to your department </t>
    </r>
    <r>
      <rPr>
        <b/>
        <sz val="10"/>
        <rFont val="Arial"/>
        <family val="2"/>
      </rPr>
      <t xml:space="preserve">as ambulance arrivals between 1st August 2009 and 31st January 2010. </t>
    </r>
    <r>
      <rPr>
        <sz val="10"/>
        <rFont val="Arial"/>
        <family val="2"/>
      </rPr>
      <t>You may need to look at hard copy notes (and not just scanned copies) to check whether ambulance notes are present.</t>
    </r>
  </si>
  <si>
    <t>Save this workbook on your own computer or network using an appropriate file name before entering any data.</t>
  </si>
  <si>
    <r>
      <t xml:space="preserve">Please see the </t>
    </r>
    <r>
      <rPr>
        <i/>
        <sz val="10"/>
        <rFont val="Arial"/>
        <family val="2"/>
      </rPr>
      <t>Example Data Entry</t>
    </r>
    <r>
      <rPr>
        <sz val="10"/>
        <rFont val="Arial"/>
        <family val="2"/>
      </rPr>
      <t xml:space="preserve"> and </t>
    </r>
    <r>
      <rPr>
        <i/>
        <sz val="10"/>
        <rFont val="Arial"/>
        <family val="2"/>
      </rPr>
      <t>FAQs</t>
    </r>
    <r>
      <rPr>
        <sz val="10"/>
        <rFont val="Arial"/>
        <family val="2"/>
      </rPr>
      <t xml:space="preserve"> sheets below for guidance on completing the </t>
    </r>
    <r>
      <rPr>
        <i/>
        <sz val="10"/>
        <rFont val="Arial"/>
        <family val="2"/>
      </rPr>
      <t>Data Entry</t>
    </r>
    <r>
      <rPr>
        <sz val="10"/>
        <rFont val="Arial"/>
        <family val="2"/>
      </rPr>
      <t xml:space="preserve"> sheet. The results will be summarised automatically on the </t>
    </r>
    <r>
      <rPr>
        <i/>
        <sz val="10"/>
        <rFont val="Arial"/>
        <family val="2"/>
      </rPr>
      <t>Summarised Data</t>
    </r>
    <r>
      <rPr>
        <sz val="10"/>
        <rFont val="Arial"/>
        <family val="2"/>
      </rPr>
      <t xml:space="preserve"> sheet.</t>
    </r>
  </si>
  <si>
    <t>iv</t>
  </si>
  <si>
    <t>v</t>
  </si>
  <si>
    <t>vi</t>
  </si>
  <si>
    <t>ix</t>
  </si>
  <si>
    <t>Do not guess any data that is missing from your records - pick the "not recorded" option from the drop-down lists, or leave times and dates blank as directed.</t>
  </si>
  <si>
    <t>x</t>
  </si>
  <si>
    <r>
      <t xml:space="preserve">The timings to be entered into the </t>
    </r>
    <r>
      <rPr>
        <i/>
        <sz val="10"/>
        <rFont val="Arial"/>
        <family val="2"/>
      </rPr>
      <t>Data Entry</t>
    </r>
    <r>
      <rPr>
        <sz val="10"/>
        <rFont val="Arial"/>
        <family val="2"/>
      </rPr>
      <t xml:space="preserve"> sheet should be obtained from the patients' notes. All times are in 24hr clock format. You must enter a colon between the hours and minutes e.g. 13:45</t>
    </r>
  </si>
  <si>
    <t>vii</t>
  </si>
  <si>
    <t>viii</t>
  </si>
  <si>
    <t>The &lt;Go To Next Blank Record&gt; button can be use to find the next unused column on the data entry sheet.</t>
  </si>
  <si>
    <r>
      <t xml:space="preserve">The summary data should be e-mailed to the College. Instructions are on the </t>
    </r>
    <r>
      <rPr>
        <i/>
        <sz val="10"/>
        <rFont val="Arial"/>
        <family val="2"/>
      </rPr>
      <t xml:space="preserve">Summarised Data </t>
    </r>
    <r>
      <rPr>
        <sz val="10"/>
        <rFont val="Arial"/>
        <family val="2"/>
      </rPr>
      <t>sheet.</t>
    </r>
  </si>
  <si>
    <r>
      <t xml:space="preserve">Please e-mail the results as soon as 50 cases have been completed or after the audit period ends on 31 January 2010 if there are less than 50 cases. Data must be submitted by </t>
    </r>
    <r>
      <rPr>
        <b/>
        <sz val="10"/>
        <rFont val="Arial"/>
        <family val="2"/>
      </rPr>
      <t>5th February 2010</t>
    </r>
    <r>
      <rPr>
        <sz val="10"/>
        <rFont val="Arial"/>
        <family val="2"/>
      </rPr>
      <t>. If possible the results should be checked locally before they are submitted.</t>
    </r>
  </si>
  <si>
    <t>The CEM Clinical Effectiveness Committee and the Care Quality Commission will become joint custodians of these data.</t>
  </si>
  <si>
    <t>Should we include patients admitted over the Christmas period?</t>
  </si>
  <si>
    <t>My ED is unable to collect the necessary numbers of cases. Can we include data from outside of the collection period?</t>
  </si>
  <si>
    <t>The audits are highly recommended but not compulsory. In 2008 67% of EDs in England and Wales participated in the CEM audits. CQC uses the data as a measure of how NHS Trusts are performing. The audits are very important in identifying progress and identify areas for improvement.</t>
  </si>
  <si>
    <t>Do we have to start the audits from 1st August ?</t>
  </si>
  <si>
    <t>Patient 56</t>
  </si>
  <si>
    <t>Patient 57</t>
  </si>
  <si>
    <t>Patient 58</t>
  </si>
  <si>
    <t>Patient 59</t>
  </si>
  <si>
    <t>Patient 60</t>
  </si>
  <si>
    <t>Patient 61</t>
  </si>
  <si>
    <t>Patient 62</t>
  </si>
  <si>
    <t>Patient 63</t>
  </si>
  <si>
    <t>Patient 64</t>
  </si>
  <si>
    <t>Patient 65</t>
  </si>
  <si>
    <t>Patient 66</t>
  </si>
  <si>
    <t>Patient 67</t>
  </si>
  <si>
    <t>Patient 68</t>
  </si>
  <si>
    <t>Patient 69</t>
  </si>
  <si>
    <t>Patient 70</t>
  </si>
  <si>
    <t>Patient 71</t>
  </si>
  <si>
    <t>Patient 72</t>
  </si>
  <si>
    <t>Patient 73</t>
  </si>
  <si>
    <t>Patient 74</t>
  </si>
  <si>
    <t>Patient 75</t>
  </si>
  <si>
    <t>Patient 76</t>
  </si>
  <si>
    <t>Patient 77</t>
  </si>
  <si>
    <t>Patient 78</t>
  </si>
  <si>
    <t>Patient 79</t>
  </si>
  <si>
    <t>Patient 80</t>
  </si>
  <si>
    <t>Patient 81</t>
  </si>
  <si>
    <t>Patient 82</t>
  </si>
  <si>
    <t>Patient 83</t>
  </si>
  <si>
    <t>Patient 84</t>
  </si>
  <si>
    <t>Patient 85</t>
  </si>
  <si>
    <t>Patient 86</t>
  </si>
  <si>
    <t>Patient 87</t>
  </si>
  <si>
    <t>Patient 88</t>
  </si>
  <si>
    <t>Patient 89</t>
  </si>
  <si>
    <t>Patient 90</t>
  </si>
  <si>
    <t>Patient 91</t>
  </si>
  <si>
    <t>Patient 92</t>
  </si>
  <si>
    <t>Patient 93</t>
  </si>
  <si>
    <t>Patient 94</t>
  </si>
  <si>
    <t>Patient 95</t>
  </si>
  <si>
    <t>Patient 96</t>
  </si>
  <si>
    <t>Patient 97</t>
  </si>
  <si>
    <t>Patient 98</t>
  </si>
  <si>
    <t>Patient 99</t>
  </si>
  <si>
    <t>Patient 100</t>
  </si>
  <si>
    <t>Peak flow</t>
  </si>
  <si>
    <t>Pulse rate</t>
  </si>
  <si>
    <t>Respiratory Rate</t>
  </si>
  <si>
    <t>Oxygen Saturation</t>
  </si>
  <si>
    <t>Please enter your name, if different</t>
  </si>
  <si>
    <t>Name</t>
  </si>
  <si>
    <t>e-mail</t>
  </si>
  <si>
    <t>Please confirm / correct contact consultant details:</t>
  </si>
  <si>
    <t>Guy Sanders</t>
  </si>
  <si>
    <t>Dr Stephen Nash</t>
  </si>
  <si>
    <t>Mr Michael Potts</t>
  </si>
  <si>
    <t>Dr Vincent Kika</t>
  </si>
  <si>
    <t>Dr Iain Lennon</t>
  </si>
  <si>
    <t>Mr Anthony Bleetman</t>
  </si>
  <si>
    <t>Dr Ben C. R. Teasdale</t>
  </si>
  <si>
    <t>Mr Abhijit Bose</t>
  </si>
  <si>
    <t>Chris Blakeley</t>
  </si>
  <si>
    <t>Mrs Anne Robinson</t>
  </si>
  <si>
    <t>Dr Fiona Poyner</t>
  </si>
  <si>
    <t>Dr Kassim Ali</t>
  </si>
  <si>
    <t>Dr Amanda Wellesley</t>
  </si>
  <si>
    <t>Mr Mark Prescott</t>
  </si>
  <si>
    <t>Ruth Brown</t>
  </si>
  <si>
    <t>Dr Richard Huppertz</t>
  </si>
  <si>
    <t>Dr Jason Lee</t>
  </si>
  <si>
    <t>michael.potts@chs.northy.nhs.uk</t>
  </si>
  <si>
    <t>iain.lennon@nhs.net</t>
  </si>
  <si>
    <t xml:space="preserve">anthony.bleetman@heartofengland.nhs.uk </t>
  </si>
  <si>
    <t>andrew.ballham@hhtr.nhs.uk</t>
  </si>
  <si>
    <t xml:space="preserve">angela.dancocks@kgh.nhs.uk </t>
  </si>
  <si>
    <t>anne.robinson@nch.nhs.uk</t>
  </si>
  <si>
    <t>rob.jones@aintree.nhs.uk</t>
  </si>
  <si>
    <t>Dr Dominic Hewitt</t>
  </si>
  <si>
    <t>dominic.hewitt@anhst.nhs.uk</t>
  </si>
  <si>
    <t>Ashford and St Peters Hospitals NHST - St Peters</t>
  </si>
  <si>
    <t>Dr Heather Clark</t>
  </si>
  <si>
    <t>heather.clark@asph.nhs.uk</t>
  </si>
  <si>
    <t>Barking, Havering and Redbridge Hospitals NHST - King George</t>
  </si>
  <si>
    <t>Dr Nikki Brown</t>
  </si>
  <si>
    <t xml:space="preserve">nicola.brown@bhrhospitals.nhs.uk </t>
  </si>
  <si>
    <t>Barking, Havering and Redbridge Hospitals NHST - Queens</t>
  </si>
  <si>
    <t>G F Aronica</t>
  </si>
  <si>
    <t>guiseppe.aronica@bhrhospitals.nhs.uk</t>
  </si>
  <si>
    <t>Barnet and Chase Farm Hospitals NHST - Barnet</t>
  </si>
  <si>
    <t>kilian.hynes@bcf.nhs.uk</t>
  </si>
  <si>
    <t>Barnet and Chase Farm Hospitals NHST - Chase Farm</t>
  </si>
  <si>
    <t xml:space="preserve">Mr David Mbamalu </t>
  </si>
  <si>
    <t>david.mbamalu@bcf.nhs.uk</t>
  </si>
  <si>
    <t>jane.brenchley@nhs.net</t>
  </si>
  <si>
    <t>Barts and The London NHST</t>
  </si>
  <si>
    <t>tim.harris@bartsandthelondon.nhs.uk</t>
  </si>
  <si>
    <t>Basildon and Thurrock University Hospitals NHSFT</t>
  </si>
  <si>
    <t>Lokesh Narayanaswamy</t>
  </si>
  <si>
    <t>This data collection tool records the results of treatment of adults with moderate or severe asthma presenting in Emergency Departments (EDs).</t>
  </si>
  <si>
    <t>lokesh.narayanaswamy@btuh.nhs.uk</t>
  </si>
  <si>
    <t>Basingstoke and North Hampshire NHSFT</t>
  </si>
  <si>
    <t>justin.nicholas@nhht.nhs.uk</t>
  </si>
  <si>
    <t>Blackpool, Fylde and Wyre Hospitals NHSFT</t>
  </si>
  <si>
    <t>mr.kidner@bfwhospitals.nhs.uk</t>
  </si>
  <si>
    <t>Dr David Robinson</t>
  </si>
  <si>
    <t>david.robinson@bradfordhospitals.nhs.uk</t>
  </si>
  <si>
    <t>Brighton and Sussex University Hospitals NHST - Pr Royal</t>
  </si>
  <si>
    <t>guy.sanders@bsuh.nhs.uk</t>
  </si>
  <si>
    <t>Brighton and Sussex University Hospitals NHST - Royal Sussex</t>
  </si>
  <si>
    <t>Simon Smith</t>
  </si>
  <si>
    <t>simon.smith@buckshosp.nhs.uk</t>
  </si>
  <si>
    <t>Burton Hospitals NHSFT</t>
  </si>
  <si>
    <t>Calderdale and Huddersfield NHSFT - Calderdale</t>
  </si>
  <si>
    <t>Paul Jarvis</t>
  </si>
  <si>
    <t>paul.jarvis@cht.nhs.uk</t>
  </si>
  <si>
    <t>Calderdale and Huddersfield NHSFT - Huddersfield</t>
  </si>
  <si>
    <t>Sally-Anne Wilson</t>
  </si>
  <si>
    <t>sally-anne.wilson@cht.nhs.uk</t>
  </si>
  <si>
    <t>Central Manchester and Manchester Childrens University Hospitals NHSFT - MRI</t>
  </si>
  <si>
    <t>rosemary.morton@cmmc.nhs.uk</t>
  </si>
  <si>
    <t>Chelsea and Westminster Hospital NHSFT</t>
  </si>
  <si>
    <t>Dr Wendy Matthews</t>
  </si>
  <si>
    <t>wendy.matthews@chelwest.nhs.uk</t>
  </si>
  <si>
    <t>Colchester University Hospital NHSFT</t>
  </si>
  <si>
    <t>Consultant Name</t>
  </si>
  <si>
    <t>Consultant email</t>
  </si>
  <si>
    <t>County Durham and Darlington Hospitals NHSFT - Bishop Auckland</t>
  </si>
  <si>
    <t>The audit method is similar to that of the earlier audits. Results of the audit will be published as part of the Care Quality Commission's work on clinical quality. Individual trusts will not be scored as part of the CQC Periodic Review.</t>
  </si>
  <si>
    <t>ola.afolabi@cddah.nhs.uk</t>
  </si>
  <si>
    <r>
      <t>Time of arrival in the ED</t>
    </r>
    <r>
      <rPr>
        <sz val="10"/>
        <rFont val="Arial"/>
        <family val="0"/>
      </rPr>
      <t xml:space="preserve"> </t>
    </r>
    <r>
      <rPr>
        <i/>
        <sz val="10"/>
        <rFont val="Arial"/>
        <family val="2"/>
      </rPr>
      <t>(format hh:mm)</t>
    </r>
  </si>
  <si>
    <r>
      <t>Time left ED</t>
    </r>
    <r>
      <rPr>
        <sz val="10"/>
        <rFont val="Arial"/>
        <family val="0"/>
      </rPr>
      <t xml:space="preserve"> </t>
    </r>
    <r>
      <rPr>
        <i/>
        <sz val="10"/>
        <rFont val="Arial"/>
        <family val="2"/>
      </rPr>
      <t xml:space="preserve"> (format hh:mm)</t>
    </r>
  </si>
  <si>
    <r>
      <t>Patient reference</t>
    </r>
    <r>
      <rPr>
        <sz val="10"/>
        <rFont val="Arial"/>
        <family val="0"/>
      </rPr>
      <t xml:space="preserve"> (hospital use only)</t>
    </r>
  </si>
  <si>
    <t>Q1</t>
  </si>
  <si>
    <t>Q2</t>
  </si>
  <si>
    <t>Q3</t>
  </si>
  <si>
    <t>Q4</t>
  </si>
  <si>
    <t>Q5</t>
  </si>
  <si>
    <t>Q6</t>
  </si>
  <si>
    <t>Q7</t>
  </si>
  <si>
    <t>Q8</t>
  </si>
  <si>
    <t>Q9</t>
  </si>
  <si>
    <t>Q10</t>
  </si>
  <si>
    <t>Q11</t>
  </si>
  <si>
    <t>Q12</t>
  </si>
  <si>
    <t>Q13</t>
  </si>
  <si>
    <t>Q14</t>
  </si>
  <si>
    <t>Q15</t>
  </si>
  <si>
    <t>Q16</t>
  </si>
  <si>
    <t>Q17</t>
  </si>
  <si>
    <t>Q18</t>
  </si>
  <si>
    <t>Q19</t>
  </si>
  <si>
    <t>Q20</t>
  </si>
  <si>
    <t>Q21</t>
  </si>
  <si>
    <t>Q22</t>
  </si>
  <si>
    <t>County Durham and Darlington Hospitals NHSFT - Darlington</t>
  </si>
  <si>
    <t>Mr P Muthu</t>
  </si>
  <si>
    <t>palani.muthu@cddft.nhs.uk</t>
  </si>
  <si>
    <t>County Durham and Darlington Hospitals NHSFT - North Durham</t>
  </si>
  <si>
    <t>Debra Kennedy</t>
  </si>
  <si>
    <t>debra.kennedy@cddah.nhs.uk</t>
  </si>
  <si>
    <t>Dartford and Gravesham NHST</t>
  </si>
  <si>
    <t>vincent.kika@dvh.nhs.uk</t>
  </si>
  <si>
    <t>Doncaster and Bassetlaw Hospitals NHSFT - Bassetlaw</t>
  </si>
  <si>
    <t>Murad Salamani</t>
  </si>
  <si>
    <t>murad.salamani@dbh.nhs.uk</t>
  </si>
  <si>
    <t>Doncaster and Bassetlaw Hospitals NHSFT - Doncaster</t>
  </si>
  <si>
    <t>Dorset County Hospital NHSFT</t>
  </si>
  <si>
    <t>richard.huppertz@wdgh.nhs.uk</t>
  </si>
  <si>
    <t>Dudley Group of Hospitals NHST (The)</t>
  </si>
  <si>
    <t>Mr Nick Stockdale</t>
  </si>
  <si>
    <t xml:space="preserve">nicholas.stockdale@dgoh.nhs.uk </t>
  </si>
  <si>
    <t>Miss Fiona Wisniacki</t>
  </si>
  <si>
    <t>fiona.wisniacki@eht.nhs.uk</t>
  </si>
  <si>
    <t>East and North Hertfordshire NHST - Lister</t>
  </si>
  <si>
    <t>Dr Pawan Gupta</t>
  </si>
  <si>
    <t>pgupta@nhs.net</t>
  </si>
  <si>
    <t>East and North Hertfordshire NHST - QE2</t>
  </si>
  <si>
    <t>Ann Robertson</t>
  </si>
  <si>
    <t>ann.robertson@echeshire-tr.nwest.nhs.uk</t>
  </si>
  <si>
    <t>East Kent Hospitals NHSFT - Canterbury ECS MIU</t>
  </si>
  <si>
    <t>? Martin White</t>
  </si>
  <si>
    <t>East Kent Hospitals NHSFT - QEQM</t>
  </si>
  <si>
    <t>Dr Wayne Kissoon</t>
  </si>
  <si>
    <t>wayne.kissoon@ekht.nhs.uk</t>
  </si>
  <si>
    <t>East Kent Hospitals NHSFT - Wm Harvey</t>
  </si>
  <si>
    <t>Mr Evan Bayton</t>
  </si>
  <si>
    <t>evan.bayton@elht.nhs.uk</t>
  </si>
  <si>
    <t>East Lancashire Hospitals NHST - Burnley UCC</t>
  </si>
  <si>
    <t>sanjoy.bhattacharyya@elht.nhs.uk</t>
  </si>
  <si>
    <t>Epsom and St Helier University Hospitals NHST - Epsom</t>
  </si>
  <si>
    <t>Susan Thompson</t>
  </si>
  <si>
    <t>susan.thompson@epsom-sthelier.nhs.uk</t>
  </si>
  <si>
    <t>Epsom and St Helier University Hospitals NHST - St Helier</t>
  </si>
  <si>
    <t xml:space="preserve">sri.srinivas@epsom-sthelier.nhs.uk </t>
  </si>
  <si>
    <t>Col Devesh Sharma</t>
  </si>
  <si>
    <t>devesh.sharma@fph-tr.nhs.uk</t>
  </si>
  <si>
    <t>Mr Bob Jarman</t>
  </si>
  <si>
    <t xml:space="preserve">bob.jarman@ghnt.nhs.uk </t>
  </si>
  <si>
    <t>Mr David Foroughi</t>
  </si>
  <si>
    <t>david.foroughi@geh.nhs.uk</t>
  </si>
  <si>
    <t>Dr Phil Davies</t>
  </si>
  <si>
    <t>philip.davies@glos.nhs.uk</t>
  </si>
  <si>
    <t>Dr Delia Parnham-Cope</t>
  </si>
  <si>
    <t>delia.parnham-cope@glos.nhs.uk</t>
  </si>
  <si>
    <t>Great Western Hospitals NHSFT</t>
  </si>
  <si>
    <t>Dr. Kash Aujla</t>
  </si>
  <si>
    <t>kash.aujla@smnhst.nhs.uk</t>
  </si>
  <si>
    <t>Guy's and St Thomas's NHSFT</t>
  </si>
  <si>
    <t>Dr Francesca Garnham</t>
  </si>
  <si>
    <t>francesca.garnham@gstt.nhs.uk</t>
  </si>
  <si>
    <t>Harrogate and District NHSFT</t>
  </si>
  <si>
    <t>RR1c</t>
  </si>
  <si>
    <t>Heart of England NHSFT - Good Hope</t>
  </si>
  <si>
    <t>Heatherwood and Wexham Park Hospitals NHSFT</t>
  </si>
  <si>
    <t>Mr Andrew Ballham</t>
  </si>
  <si>
    <t>Hillingdon Hospital NHST (The)</t>
  </si>
  <si>
    <t>Dr Alaganandan Sivakumar</t>
  </si>
  <si>
    <t>alaganandan.sivakumar@thh.nhs.uk</t>
  </si>
  <si>
    <t>ratan.das@hinchingbrooke.nhs.uk</t>
  </si>
  <si>
    <t>ben.teasdale@homerton.nhs.uk</t>
  </si>
  <si>
    <t>Hull and East Yorkshire Hospitals NHST</t>
  </si>
  <si>
    <t>william.townend@hey.nhs.uk</t>
  </si>
  <si>
    <t>RYJb</t>
  </si>
  <si>
    <t>Imperial College Healthcare NHST - Charing Cross</t>
  </si>
  <si>
    <t>ruth.brown@imperial.nhs.uk</t>
  </si>
  <si>
    <t>RYJa</t>
  </si>
  <si>
    <t>Imperial College Healthcare NHST - Hammersmith</t>
  </si>
  <si>
    <t>RYJc</t>
  </si>
  <si>
    <t>Imperial College Healthcare NHST - St Mary's (Paddington)</t>
  </si>
  <si>
    <t>abhijit.bose@ipswichhospital.nhs.uk</t>
  </si>
  <si>
    <t>Isle of Wight NHS PCT - St Mary's, Newport</t>
  </si>
  <si>
    <t>robin.beal@iow.nhs.uk</t>
  </si>
  <si>
    <t>Mr Duncan Peacock</t>
  </si>
  <si>
    <t>Kettering General Hospital NHSFT</t>
  </si>
  <si>
    <t>Miss Angela Dancocks</t>
  </si>
  <si>
    <t>Dr Jeff Keep</t>
  </si>
  <si>
    <t>jeff.keep@kch.nhs.uk</t>
  </si>
  <si>
    <t>Dr Tim Patel</t>
  </si>
  <si>
    <t>tim.patel@kingstonhospital.nhs.uk</t>
  </si>
  <si>
    <t>Mr Ayman Jundi</t>
  </si>
  <si>
    <t>ayman.jundi@lthtr.nhs.uk</t>
  </si>
  <si>
    <t>Leeds Teaching Hospitals NHST - LGI</t>
  </si>
  <si>
    <t>Dr Maya Naravi</t>
  </si>
  <si>
    <t>maya.naravi@leedsth.nhs.uk</t>
  </si>
  <si>
    <t>Lewisham Hospital NHST (The)</t>
  </si>
  <si>
    <t>nigel.harrison@uhl.nhs.uk</t>
  </si>
  <si>
    <t>Luton and Dunstable Hospital NHSFT</t>
  </si>
  <si>
    <t>Mr David Kirby</t>
  </si>
  <si>
    <t xml:space="preserve">david.kirby@ldh.nhs.uk </t>
  </si>
  <si>
    <t>Maidstone and Tunbridge Wells NHST - Kent and Sussex</t>
  </si>
  <si>
    <t>Dr James Ironside</t>
  </si>
  <si>
    <t>james.ironside@nhs.net</t>
  </si>
  <si>
    <t>Maidstone and Tunbridge Wells NHST - Maidstone</t>
  </si>
  <si>
    <t>christopher.blakeley@mayday.nhs.uk</t>
  </si>
  <si>
    <t>Medway NHSFT</t>
  </si>
  <si>
    <t>Dr Amanda Morrice</t>
  </si>
  <si>
    <t>amanda.morrice@medway.nhs.uk</t>
  </si>
  <si>
    <t>Mid Cheshire Hospitals NHSFT - Crewe</t>
  </si>
  <si>
    <t xml:space="preserve">Miss June Edhouse </t>
  </si>
  <si>
    <t>june.edhouse@mcht.nhs.uk</t>
  </si>
  <si>
    <t>Dr A J Thomas</t>
  </si>
  <si>
    <t>ajay.thomas@meht.nhs.uk</t>
  </si>
  <si>
    <t>Mid Staffordshire NHSFT</t>
  </si>
  <si>
    <t>Dr Chris Turner</t>
  </si>
  <si>
    <t>chris.turner@midstaffs.nhs.uk</t>
  </si>
  <si>
    <t>Mr Dean Okereke</t>
  </si>
  <si>
    <t>chikezie.okereke@midyorks.nhs.uk</t>
  </si>
  <si>
    <t>Dr Tony Taylor</t>
  </si>
  <si>
    <t>tony.taylor@midyorks.nhs.uk</t>
  </si>
  <si>
    <t>Milton Keynes Hospital NHSFT</t>
  </si>
  <si>
    <t>Dr Ikenna Ezeilo</t>
  </si>
  <si>
    <t>ikenna.ezeilo@mkgeneral.nhs.uk</t>
  </si>
  <si>
    <t>Newcastle upon Tyne Hospitals NHSFT (The)</t>
  </si>
  <si>
    <t>Dr Gerald Sweeney</t>
  </si>
  <si>
    <t xml:space="preserve">gerald.sweeney@nuth.nhs.uk </t>
  </si>
  <si>
    <t xml:space="preserve">lisa.somers@newhamhealth.nhs.uk </t>
  </si>
  <si>
    <t>Norfolk and Norwich University Hospital NHSFT</t>
  </si>
  <si>
    <t>North Bristol NHST (Frenchay)</t>
  </si>
  <si>
    <t>paul.younge@nbt.nhs.uk</t>
  </si>
  <si>
    <t>North Cumbria University Hospitals NHST - Carlisle</t>
  </si>
  <si>
    <t>Dr Ruth Read</t>
  </si>
  <si>
    <t>ruth.read@ncumbria-acute.nhs.uk</t>
  </si>
  <si>
    <t>North Cumbria University Hospitals NHST - W Cumberland</t>
  </si>
  <si>
    <t>North Tees and Hartlepool NHSFT - Hartlepool</t>
  </si>
  <si>
    <t>Mr Suresh Wadhwani</t>
  </si>
  <si>
    <t>suresh.wadhwani@nth.nhs.uk</t>
  </si>
  <si>
    <t>North Tees and Hartlepool NHSFT - N Tees</t>
  </si>
  <si>
    <t>Mr Andy Simpson</t>
  </si>
  <si>
    <t>andrew.simpson@nth.nhs.uk</t>
  </si>
  <si>
    <t>North West London Hospitals NHST - Central Middlesex</t>
  </si>
  <si>
    <t>Julie Bak</t>
  </si>
  <si>
    <t>julie.bak@nwlh.nhs.uk</t>
  </si>
  <si>
    <t>Dr Sean Williams</t>
  </si>
  <si>
    <t>sean.williams@nwlh.nhs.uk</t>
  </si>
  <si>
    <t>A4</t>
  </si>
  <si>
    <r>
      <t>Evidence in the ambulance notes of observations / interventions made by ambulance personnel before arrival at ED</t>
    </r>
    <r>
      <rPr>
        <i/>
        <sz val="10"/>
        <rFont val="Arial"/>
        <family val="2"/>
      </rPr>
      <t>(leave as N/A if ambulance notes missing)</t>
    </r>
  </si>
  <si>
    <t>fiona.poyner@ngh.nhs.uk</t>
  </si>
  <si>
    <t>Ms Fionn Bellis</t>
  </si>
  <si>
    <t>fionn.bellis@ndevon.swest.nhs.uk</t>
  </si>
  <si>
    <t>Northern Lincolnshire and Goole Hospitals NHSFT - Grimsby</t>
  </si>
  <si>
    <t>Northern Lincolnshire and Goole Hospitals NHSFT - Scunthorpe</t>
  </si>
  <si>
    <t>Mr Dean Shipsey</t>
  </si>
  <si>
    <t>dean.shipsey@northumbria-healthcare.nhs.uk</t>
  </si>
  <si>
    <t>Northumbria Healthcare NHSFT - Hexham ECS</t>
  </si>
  <si>
    <t>kassim.ali@pat.nhs.uk</t>
  </si>
  <si>
    <t>Dr Chris Wood</t>
  </si>
  <si>
    <t>christopher.wood@pat.nhs.uk</t>
  </si>
  <si>
    <t>Mr M Zahir</t>
  </si>
  <si>
    <t>mohammed.zahir@pat.nhs.uk</t>
  </si>
  <si>
    <t>Dr Saleem Farook</t>
  </si>
  <si>
    <t>saleem.farook@pat.nhs.uk</t>
  </si>
  <si>
    <t>Peterborough and Stamford Hospitals NHSFT</t>
  </si>
  <si>
    <t>rob.russell@pbh-tr.nhs.uk</t>
  </si>
  <si>
    <t>RK9a</t>
  </si>
  <si>
    <t>Plymouth Hospitals NHST - Derriford</t>
  </si>
  <si>
    <t>Mr Iain Grant</t>
  </si>
  <si>
    <t>iain.grant@phnt.swest.nhs.uk</t>
  </si>
  <si>
    <t>Poole Hospital NHSFT</t>
  </si>
  <si>
    <t>simon.bell@poole.nhs.uk</t>
  </si>
  <si>
    <t>Dr Simon Hunter</t>
  </si>
  <si>
    <t>simon.hunter@porthosp.nhs.uk</t>
  </si>
  <si>
    <t>Princess Alexandra Hospital NHST (The)</t>
  </si>
  <si>
    <t>Mr. Keith Harvey</t>
  </si>
  <si>
    <t>keith.harvey@pah.nhs.uk</t>
  </si>
  <si>
    <t>Queen Elizabeth Hospital King's Lynn NHST (The)</t>
  </si>
  <si>
    <t>Dr Robert Florance</t>
  </si>
  <si>
    <t>robert.florancesec@qehkl.nhs.uk</t>
  </si>
  <si>
    <t>Rotherham NHSFT (The)</t>
  </si>
  <si>
    <t>narinder.chopra@rothgen.nhs.uk</t>
  </si>
  <si>
    <t>Mr Sreenath Reddy</t>
  </si>
  <si>
    <t>sreenath.reddy@royalberkshire.nhs.uk</t>
  </si>
  <si>
    <t>Royal Bolton Hospital  NHSFT</t>
  </si>
  <si>
    <t>Dr Richard Parris &amp; Dr Owen McCormack</t>
  </si>
  <si>
    <t>richard.parris@rbh.nhs.uk</t>
  </si>
  <si>
    <t>Royal Bournemouth and Christchurch Hospitals NHSFT (The)</t>
  </si>
  <si>
    <t>karim.hassan@rbch.nhs.uk</t>
  </si>
  <si>
    <t>Paul Howarth</t>
  </si>
  <si>
    <t>paul.howarth@rcht.cornwall.nhs.uk</t>
  </si>
  <si>
    <t>John Brown</t>
  </si>
  <si>
    <t>john.brown@rcht.cornwall.nhs.uk</t>
  </si>
  <si>
    <t>RH8_</t>
  </si>
  <si>
    <t>Royal Devon and Exeter NHSFT</t>
  </si>
  <si>
    <t>andres.martin@royalfree.nhs.uk</t>
  </si>
  <si>
    <t>Royal Liverpool and Broadgreen University Hospitals NHST</t>
  </si>
  <si>
    <t>Dr Junaid Rathore</t>
  </si>
  <si>
    <t>junaid.rathore@rlbuht.nhs.uk</t>
  </si>
  <si>
    <t>Miss Clare Taylor</t>
  </si>
  <si>
    <t>clare.taylor@ruh-bath.swest.nhs.uk</t>
  </si>
  <si>
    <t>Royal Wolverhampton Hospitals NHST (The) - New Cross</t>
  </si>
  <si>
    <t>Mr Rakesh Khanna</t>
  </si>
  <si>
    <t>Dr Tony Gleeson</t>
  </si>
  <si>
    <t>anthony.gleeson@srft.nhs.uk</t>
  </si>
  <si>
    <t>Dr Stephen Davies</t>
  </si>
  <si>
    <t>stephen.davies@salisbury.nhs.uk</t>
  </si>
  <si>
    <t>Sandwell and West Birmingham Hospitals NHST - City A&amp;E</t>
  </si>
  <si>
    <t>john.prem@swbh.nhs.uk</t>
  </si>
  <si>
    <t>Sandwell and West Birmingham Hospitals NHST - Sandwell</t>
  </si>
  <si>
    <t>Mr.K.Murali</t>
  </si>
  <si>
    <t>kalyana.murali@swbh.nhs.uk</t>
  </si>
  <si>
    <t>Scarborough and North East Yorkshire Health Care NHST</t>
  </si>
  <si>
    <t>Sherwood Forest Hospitals NHSFT - Kings Mill</t>
  </si>
  <si>
    <t>Miss Jennifer Simpson</t>
  </si>
  <si>
    <t>jennifer.simpson@sfh-tr.nhs.uk</t>
  </si>
  <si>
    <t>Sherwood Forest Hospitals NHSFT - Newark MIU</t>
  </si>
  <si>
    <t>Shrewsbury and Telford Hospital NHST - Shrewsbury</t>
  </si>
  <si>
    <t>mark.prescott@sath.nhs.uk</t>
  </si>
  <si>
    <t>Shrewsbury and Telford Hospital NHST - Telford</t>
  </si>
  <si>
    <t>Mr Alan Leaman</t>
  </si>
  <si>
    <t>alan.leaman@sath.nhs.uk</t>
  </si>
  <si>
    <t>South Devon Health Care NHSFT - Torquay</t>
  </si>
  <si>
    <r>
      <t xml:space="preserve">Please </t>
    </r>
    <r>
      <rPr>
        <b/>
        <sz val="10"/>
        <rFont val="Arial"/>
        <family val="2"/>
      </rPr>
      <t>exclude</t>
    </r>
    <r>
      <rPr>
        <sz val="10"/>
        <rFont val="Arial"/>
        <family val="2"/>
      </rPr>
      <t xml:space="preserve"> patients presenting with </t>
    </r>
    <r>
      <rPr>
        <b/>
        <sz val="10"/>
        <rFont val="Arial"/>
        <family val="2"/>
      </rPr>
      <t>life threatening symptoms</t>
    </r>
    <r>
      <rPr>
        <sz val="10"/>
        <rFont val="Arial"/>
        <family val="2"/>
      </rPr>
      <t xml:space="preserve">, or </t>
    </r>
    <r>
      <rPr>
        <b/>
        <sz val="10"/>
        <rFont val="Arial"/>
        <family val="2"/>
      </rPr>
      <t>mild cases of asthma</t>
    </r>
    <r>
      <rPr>
        <sz val="10"/>
        <rFont val="Arial"/>
        <family val="2"/>
      </rPr>
      <t xml:space="preserve"> with peak flow on arrival greater than or equal to 75% of the expected value, or </t>
    </r>
    <r>
      <rPr>
        <b/>
        <sz val="10"/>
        <rFont val="Arial"/>
        <family val="2"/>
      </rPr>
      <t>children aged 16 years or under</t>
    </r>
    <r>
      <rPr>
        <sz val="10"/>
        <rFont val="Arial"/>
        <family val="2"/>
      </rPr>
      <t>.</t>
    </r>
  </si>
  <si>
    <t>Please use the drop down lists, as the data needs to be entered correctly or the formulae for summarising the results will not work.</t>
  </si>
  <si>
    <t>Mr Michael Sach</t>
  </si>
  <si>
    <t>michael.sach@nhs.net</t>
  </si>
  <si>
    <t>RYQa</t>
  </si>
  <si>
    <t>South London Healthcare NHST - Pr Royal, Bromley</t>
  </si>
  <si>
    <t>RYQb</t>
  </si>
  <si>
    <t>South London Healthcare NHST - QE, Woolwich</t>
  </si>
  <si>
    <t>RYQc</t>
  </si>
  <si>
    <t>South London Healthcare NHST - QMS</t>
  </si>
  <si>
    <t>Mr Khalid Pervaiz</t>
  </si>
  <si>
    <t>South Tees Hospitals NHSFT - Friarage</t>
  </si>
  <si>
    <t>Mr Andrew Adair</t>
  </si>
  <si>
    <t>andrew.adair@stees.nhs.uk</t>
  </si>
  <si>
    <t>South Tees Hospitals NHSFT - James Cook</t>
  </si>
  <si>
    <t>ron.singh@sthct.nhs.uk</t>
  </si>
  <si>
    <t>Southampton University Hospitals NHST - A&amp;E</t>
  </si>
  <si>
    <t>john.heyworth@suht.swest.nhs.uk</t>
  </si>
  <si>
    <t>RVYa</t>
  </si>
  <si>
    <t>Southport and Ormskirk Hospital NHST - Ormskirk</t>
  </si>
  <si>
    <t>Dr Michael Asbitt</t>
  </si>
  <si>
    <t>michael.aisbitt@southportandormskirk.nhs.uk</t>
  </si>
  <si>
    <t>Southport and Ormskirk Hospital NHST - Southport &amp; Formby</t>
  </si>
  <si>
    <t>kate.wilson@stgeorges.nhs.uk</t>
  </si>
  <si>
    <t>St Helens and Knowsley Hospitals NHST - Whiston</t>
  </si>
  <si>
    <t>Dr Andy Ashton</t>
  </si>
  <si>
    <t>andy.ashton@sthk.nhs.uk</t>
  </si>
  <si>
    <t>Surrey and Sussex Healthcare NHST - East Surrey</t>
  </si>
  <si>
    <t>RMP_</t>
  </si>
  <si>
    <t>Tameside Hospital NHSFT</t>
  </si>
  <si>
    <t>yogdutt.sharma@tgh.nhs.uk</t>
  </si>
  <si>
    <t>Taunton and Somerset NHSFT - Musgrove Pk</t>
  </si>
  <si>
    <t>Dr Paul Baines</t>
  </si>
  <si>
    <t>paul.baines@tst.nhs.uk</t>
  </si>
  <si>
    <t>George Oduro</t>
  </si>
  <si>
    <t>george.oduro@ulh.nhs.uk</t>
  </si>
  <si>
    <t>Mr Ashaolu</t>
  </si>
  <si>
    <t>rahulan.dharmarajah@uhns.nhs.uk</t>
  </si>
  <si>
    <t>Dr Fiona Saunders</t>
  </si>
  <si>
    <t>fiona.saunders@uhsm.nhs.uk</t>
  </si>
  <si>
    <t>University Hospitals Bristol NHSFT - Bristol Ryl Inf.</t>
  </si>
  <si>
    <t>Mr Nigel Rawlinson</t>
  </si>
  <si>
    <t>nigel.rawlinson@ubht.nhs.uk</t>
  </si>
  <si>
    <t>RKBd</t>
  </si>
  <si>
    <t>Note that the sheets have been protected so that you cannot change any cells apart from those where data can be entered.</t>
  </si>
  <si>
    <r>
      <t>Please do not e-mail the complete workbook/file</t>
    </r>
    <r>
      <rPr>
        <sz val="10"/>
        <rFont val="Arial"/>
        <family val="2"/>
      </rPr>
      <t xml:space="preserve"> - see the instructions in the </t>
    </r>
    <r>
      <rPr>
        <i/>
        <sz val="10"/>
        <rFont val="Arial"/>
        <family val="2"/>
      </rPr>
      <t xml:space="preserve">Summarised Data </t>
    </r>
    <r>
      <rPr>
        <sz val="10"/>
        <rFont val="Arial"/>
        <family val="2"/>
      </rPr>
      <t>sheet.</t>
    </r>
  </si>
  <si>
    <r>
      <t xml:space="preserve">If the patient arrives on one day e.g. 23:50hrs and is then treated after midnight, enter treatment time as e.g. 00:10. The time interval will be calculated without needing to enter a new date. See </t>
    </r>
    <r>
      <rPr>
        <i/>
        <sz val="10"/>
        <rFont val="Arial"/>
        <family val="2"/>
      </rPr>
      <t>Example Data Entry</t>
    </r>
    <r>
      <rPr>
        <sz val="10"/>
        <rFont val="Arial"/>
        <family val="0"/>
      </rPr>
      <t xml:space="preserve"> sheet.</t>
    </r>
  </si>
  <si>
    <t>University Hospitals Coventry and Warwickshire NHST - St Cross (Rugby)</t>
  </si>
  <si>
    <t>Mrs Dorothy Apakama</t>
  </si>
  <si>
    <t>dorothy.apakama@uhcw.nhs.uk</t>
  </si>
  <si>
    <t>University Hospitals Coventry and Warwickshire NHST - Walsgrave</t>
  </si>
  <si>
    <t>Dr Martin Wiese</t>
  </si>
  <si>
    <t>martin.wiese@uhl-tr.nhs.uk</t>
  </si>
  <si>
    <t>Dr.Fiona MacMillan</t>
  </si>
  <si>
    <t>fiona.macmillan@mbht.nhs.uk</t>
  </si>
  <si>
    <t>Dr Heinrich Hollis</t>
  </si>
  <si>
    <t>heinrich.hollis@mbht.nhs.uk</t>
  </si>
  <si>
    <t>Walsall Hospitals NHST - Manor Hospital</t>
  </si>
  <si>
    <t>Warrington and Halton Hospitals NHSFT</t>
  </si>
  <si>
    <t>Dr Howard Borkett-Jones</t>
  </si>
  <si>
    <t>howard.borkett-jones@whht.nhs.uk</t>
  </si>
  <si>
    <t>Mrs Alison Macleod</t>
  </si>
  <si>
    <t>alison.macleod@whht.nhs.uk</t>
  </si>
  <si>
    <t>Dr Zulfiquar Mirza</t>
  </si>
  <si>
    <t>zulfiquar.mirza@wmuh.nhs.uk</t>
  </si>
  <si>
    <t>RYRa</t>
  </si>
  <si>
    <t>Western Sussex Hospitals NHS Trust - St Richard's Hospital</t>
  </si>
  <si>
    <t>amanda.wellesley@rws-tr.nhs.uk</t>
  </si>
  <si>
    <t>RYRb</t>
  </si>
  <si>
    <t>Western Sussex Hospitals NHS Trust - Worthing Hospital</t>
  </si>
  <si>
    <t>Mandy Grocutt</t>
  </si>
  <si>
    <t>yonghwa.lim@waht.swest.nhs.uk</t>
  </si>
  <si>
    <t>Charlie O'Donnell</t>
  </si>
  <si>
    <t>charlie.o'donnell@whippsx.nhs.uk</t>
  </si>
  <si>
    <t>Whittington Hospital NHST (The)</t>
  </si>
  <si>
    <t>Dr Tammy Wu</t>
  </si>
  <si>
    <t>tammy.wu@whittington.nhs.uk</t>
  </si>
  <si>
    <t>Winchester and Eastleigh Healthcare NHST</t>
  </si>
  <si>
    <t>Dr Paul Farrugia</t>
  </si>
  <si>
    <t>paul.farrugia@weht.swest.nhs.uk</t>
  </si>
  <si>
    <t>Wirral University Teaching Hospital NHSFT (Arrowe Park)</t>
  </si>
  <si>
    <t>Dr Mark Buchanan</t>
  </si>
  <si>
    <t>mark.buchanan@whnt.nhs.uk</t>
  </si>
  <si>
    <t>Graham O'Byrne</t>
  </si>
  <si>
    <t>graham.o'byrne@worcsacute.nhs.uk</t>
  </si>
  <si>
    <t>Mr Ian Levett</t>
  </si>
  <si>
    <t>ian.levett@worcsacute.nhs.uk</t>
  </si>
  <si>
    <t>Wrightington, Wigan and Leigh NHST</t>
  </si>
  <si>
    <t>derek.harborne@wwl.nhs.uk</t>
  </si>
  <si>
    <t>Dr Dewald Behrens</t>
  </si>
  <si>
    <t>dewald.behrens@ydh.nhs.uk</t>
  </si>
  <si>
    <t>York Hospitals NHSFT</t>
  </si>
  <si>
    <t>jason.lee@york.nhs.uk</t>
  </si>
  <si>
    <t>Alder Hey Children's NHSFT</t>
  </si>
  <si>
    <t>Dr Briar Stewart</t>
  </si>
  <si>
    <t>briar.stewart@alderhey.nhs.uk</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</si>
</sst>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809]dd\ mmmm\ yyyy"/>
    <numFmt numFmtId="168" formatCode="dd/mm/yy;@"/>
    <numFmt numFmtId="169" formatCode="dd/mm/yy"/>
    <numFmt numFmtId="170" formatCode="0.0"/>
    <numFmt numFmtId="171" formatCode="mmm\-yyyy"/>
    <numFmt numFmtId="172" formatCode="0.000"/>
    <numFmt numFmtId="173" formatCode="0.0000"/>
    <numFmt numFmtId="174" formatCode="0.00000"/>
    <numFmt numFmtId="175" formatCode="dd/mm/yyyy;@"/>
    <numFmt numFmtId="176" formatCode="d\-mmm\-yy"/>
    <numFmt numFmtId="177" formatCode="h:mm"/>
    <numFmt numFmtId="178" formatCode="&quot;1 score &quot;0"/>
    <numFmt numFmtId="179" formatCode="&quot;2 scores &quot;0"/>
    <numFmt numFmtId="180" formatCode="&quot;3+ scores &quot;0"/>
    <numFmt numFmtId="181" formatCode="&quot;no p scores &quot;0"/>
    <numFmt numFmtId="182" formatCode="&quot;No: &quot;0"/>
    <numFmt numFmtId="183" formatCode="&quot;Yes: &quot;0"/>
    <numFmt numFmtId="184" formatCode="&quot;1 score: &quot;0"/>
    <numFmt numFmtId="185" formatCode="&quot;2 scores: &quot;0"/>
    <numFmt numFmtId="186" formatCode="&quot;3+ scores: &quot;0"/>
    <numFmt numFmtId="187" formatCode="&quot;None: &quot;0"/>
    <numFmt numFmtId="188" formatCode="&quot;Severe: &quot;0"/>
    <numFmt numFmtId="189" formatCode="&quot;Moderate: &quot;0"/>
    <numFmt numFmtId="190" formatCode="&quot;Mild: &quot;0"/>
    <numFmt numFmtId="191" formatCode="&quot;Not rec: &quot;0"/>
    <numFmt numFmtId="192" formatCode=";;;"/>
    <numFmt numFmtId="193" formatCode="[$€-2]\ #,##0.00_);[Red]\([$€-2]\ #,##0.00\)"/>
  </numFmts>
  <fonts count="57">
    <font>
      <sz val="10"/>
      <name val="Arial"/>
      <family val="0"/>
    </font>
    <font>
      <i/>
      <sz val="10"/>
      <name val="Arial"/>
      <family val="2"/>
    </font>
    <font>
      <sz val="10"/>
      <name val="Arial Narrow"/>
      <family val="2"/>
    </font>
    <font>
      <b/>
      <sz val="10"/>
      <name val="Arial"/>
      <family val="2"/>
    </font>
    <font>
      <b/>
      <i/>
      <sz val="10"/>
      <name val="Arial"/>
      <family val="2"/>
    </font>
    <font>
      <sz val="8"/>
      <name val="Arial"/>
      <family val="0"/>
    </font>
    <font>
      <sz val="10"/>
      <color indexed="10"/>
      <name val="Arial"/>
      <family val="2"/>
    </font>
    <font>
      <b/>
      <sz val="10"/>
      <color indexed="10"/>
      <name val="Arial"/>
      <family val="2"/>
    </font>
    <font>
      <u val="single"/>
      <sz val="10"/>
      <color indexed="12"/>
      <name val="Arial"/>
      <family val="0"/>
    </font>
    <font>
      <b/>
      <u val="single"/>
      <sz val="10"/>
      <name val="Arial"/>
      <family val="2"/>
    </font>
    <font>
      <b/>
      <sz val="8"/>
      <name val="Arial"/>
      <family val="2"/>
    </font>
    <font>
      <b/>
      <sz val="14"/>
      <name val="Arial"/>
      <family val="2"/>
    </font>
    <font>
      <sz val="8"/>
      <color indexed="10"/>
      <name val="Arial Narrow"/>
      <family val="2"/>
    </font>
    <font>
      <u val="single"/>
      <sz val="10"/>
      <color indexed="36"/>
      <name val="Arial"/>
      <family val="0"/>
    </font>
    <font>
      <b/>
      <sz val="14"/>
      <color indexed="10"/>
      <name val="Arial"/>
      <family val="2"/>
    </font>
    <font>
      <b/>
      <i/>
      <sz val="8"/>
      <name val="Arial"/>
      <family val="2"/>
    </font>
    <font>
      <sz val="9"/>
      <name val="Arial"/>
      <family val="0"/>
    </font>
    <font>
      <sz val="9"/>
      <name val="Arial Narrow"/>
      <family val="2"/>
    </font>
    <font>
      <sz val="10"/>
      <color indexed="9"/>
      <name val="Arial"/>
      <family val="2"/>
    </font>
    <font>
      <b/>
      <sz val="9"/>
      <color indexed="10"/>
      <name val="Arial"/>
      <family val="2"/>
    </font>
    <font>
      <sz val="8"/>
      <color indexed="9"/>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2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style="thin"/>
      <top style="thick"/>
      <bottom style="thin"/>
    </border>
    <border>
      <left style="thin"/>
      <right style="thin"/>
      <top style="thick"/>
      <bottom style="thin"/>
    </border>
    <border>
      <left style="thick"/>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ck"/>
      <right>
        <color indexed="63"/>
      </right>
      <top style="thin"/>
      <bottom>
        <color indexed="63"/>
      </bottom>
    </border>
    <border>
      <left>
        <color indexed="63"/>
      </left>
      <right style="thin"/>
      <top style="thin"/>
      <bottom>
        <color indexed="63"/>
      </bottom>
    </border>
    <border>
      <left style="thick"/>
      <right>
        <color indexed="63"/>
      </right>
      <top style="thin"/>
      <bottom style="thin"/>
    </border>
    <border>
      <left style="thin"/>
      <right style="thin"/>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n"/>
      <right style="thin"/>
      <top>
        <color indexed="63"/>
      </top>
      <bottom style="thin"/>
    </border>
    <border>
      <left>
        <color indexed="63"/>
      </left>
      <right>
        <color indexed="63"/>
      </right>
      <top>
        <color indexed="63"/>
      </top>
      <bottom style="thick"/>
    </border>
    <border>
      <left style="thin"/>
      <right style="thick"/>
      <top>
        <color indexed="63"/>
      </top>
      <bottom style="thin"/>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style="thin"/>
      <bottom style="thick"/>
    </border>
    <border>
      <left>
        <color indexed="63"/>
      </left>
      <right>
        <color indexed="63"/>
      </right>
      <top style="thin"/>
      <bottom style="thick"/>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8">
    <xf numFmtId="0" fontId="0" fillId="0" borderId="0" xfId="0" applyAlignment="1">
      <alignment/>
    </xf>
    <xf numFmtId="0" fontId="0" fillId="0" borderId="0" xfId="0" applyAlignment="1">
      <alignment wrapText="1"/>
    </xf>
    <xf numFmtId="0" fontId="0" fillId="0" borderId="0" xfId="0" applyFont="1" applyAlignment="1">
      <alignment wrapText="1"/>
    </xf>
    <xf numFmtId="0" fontId="3" fillId="0" borderId="0" xfId="0" applyFont="1" applyAlignment="1">
      <alignment/>
    </xf>
    <xf numFmtId="0" fontId="0" fillId="0" borderId="0" xfId="0" applyFont="1" applyAlignment="1">
      <alignment/>
    </xf>
    <xf numFmtId="0" fontId="3" fillId="0" borderId="0" xfId="0" applyFont="1" applyAlignment="1">
      <alignment wrapText="1"/>
    </xf>
    <xf numFmtId="0" fontId="0" fillId="0" borderId="0" xfId="0" applyFont="1" applyAlignment="1">
      <alignment vertical="top" wrapText="1"/>
    </xf>
    <xf numFmtId="0" fontId="0" fillId="0" borderId="0" xfId="0" applyAlignment="1">
      <alignment vertical="center"/>
    </xf>
    <xf numFmtId="0" fontId="0" fillId="0" borderId="0" xfId="0" applyFont="1" applyAlignment="1" quotePrefix="1">
      <alignment vertical="center" wrapText="1"/>
    </xf>
    <xf numFmtId="0" fontId="0" fillId="0" borderId="0" xfId="0" applyAlignment="1">
      <alignment vertical="center" wrapText="1"/>
    </xf>
    <xf numFmtId="0" fontId="0" fillId="0" borderId="0" xfId="0" applyFont="1" applyAlignment="1" quotePrefix="1">
      <alignment wrapText="1"/>
    </xf>
    <xf numFmtId="0" fontId="0" fillId="0" borderId="0" xfId="0" applyAlignment="1">
      <alignment vertical="top" wrapText="1"/>
    </xf>
    <xf numFmtId="0" fontId="3" fillId="0" borderId="0" xfId="0" applyFont="1" applyAlignment="1">
      <alignment vertical="center"/>
    </xf>
    <xf numFmtId="0" fontId="0" fillId="0" borderId="10" xfId="0" applyBorder="1" applyAlignment="1">
      <alignment vertical="center"/>
    </xf>
    <xf numFmtId="0" fontId="0" fillId="0" borderId="0" xfId="0" applyFont="1" applyAlignment="1">
      <alignment vertical="center" wrapText="1"/>
    </xf>
    <xf numFmtId="0" fontId="0" fillId="0" borderId="0" xfId="0" applyAlignment="1">
      <alignment horizontal="center" vertical="center"/>
    </xf>
    <xf numFmtId="0" fontId="0" fillId="33" borderId="11" xfId="0" applyFont="1" applyFill="1" applyBorder="1" applyAlignment="1">
      <alignment vertical="center" wrapText="1"/>
    </xf>
    <xf numFmtId="0" fontId="0" fillId="33" borderId="12" xfId="0" applyFill="1" applyBorder="1" applyAlignment="1">
      <alignment horizontal="center" vertical="top" wrapText="1"/>
    </xf>
    <xf numFmtId="2" fontId="0" fillId="0" borderId="0" xfId="0" applyNumberFormat="1" applyAlignment="1">
      <alignment vertical="center"/>
    </xf>
    <xf numFmtId="1" fontId="0" fillId="34" borderId="11" xfId="0" applyNumberFormat="1" applyFill="1" applyBorder="1" applyAlignment="1">
      <alignment horizontal="center" vertical="center"/>
    </xf>
    <xf numFmtId="169" fontId="0" fillId="34" borderId="11" xfId="0" applyNumberFormat="1" applyFill="1" applyBorder="1" applyAlignment="1">
      <alignment horizontal="center" vertical="center"/>
    </xf>
    <xf numFmtId="0" fontId="0" fillId="34" borderId="11" xfId="0" applyFill="1" applyBorder="1" applyAlignment="1">
      <alignment horizontal="center" vertical="center"/>
    </xf>
    <xf numFmtId="0" fontId="0" fillId="0" borderId="0" xfId="0" applyAlignment="1" quotePrefix="1">
      <alignment horizontal="center" vertical="center"/>
    </xf>
    <xf numFmtId="0" fontId="0" fillId="0" borderId="0" xfId="0" applyAlignment="1">
      <alignment horizontal="left" vertical="center" wrapText="1"/>
    </xf>
    <xf numFmtId="0" fontId="5" fillId="0" borderId="0" xfId="0" applyFont="1" applyAlignment="1">
      <alignment/>
    </xf>
    <xf numFmtId="0" fontId="5" fillId="34" borderId="0" xfId="0" applyFont="1" applyFill="1" applyAlignment="1">
      <alignment/>
    </xf>
    <xf numFmtId="0" fontId="7" fillId="0" borderId="0" xfId="0" applyFont="1" applyAlignment="1">
      <alignment horizontal="left" vertical="center"/>
    </xf>
    <xf numFmtId="0" fontId="0" fillId="0" borderId="0" xfId="0" applyAlignment="1">
      <alignment horizontal="left" vertical="center"/>
    </xf>
    <xf numFmtId="0" fontId="0" fillId="0" borderId="0" xfId="0" applyFill="1" applyAlignment="1">
      <alignment vertical="center"/>
    </xf>
    <xf numFmtId="0" fontId="0" fillId="33" borderId="11" xfId="0" applyFill="1" applyBorder="1" applyAlignment="1">
      <alignment vertical="center" wrapText="1"/>
    </xf>
    <xf numFmtId="0" fontId="0" fillId="33" borderId="11" xfId="0" applyFill="1" applyBorder="1" applyAlignment="1">
      <alignment horizontal="center" vertical="center" wrapText="1"/>
    </xf>
    <xf numFmtId="0" fontId="0" fillId="0" borderId="0" xfId="0" applyFill="1" applyBorder="1" applyAlignment="1">
      <alignment vertical="center"/>
    </xf>
    <xf numFmtId="9" fontId="0" fillId="0" borderId="0" xfId="0" applyNumberFormat="1" applyFill="1" applyBorder="1" applyAlignment="1">
      <alignment vertical="center"/>
    </xf>
    <xf numFmtId="0" fontId="0" fillId="0" borderId="13" xfId="0" applyFill="1" applyBorder="1" applyAlignment="1">
      <alignment horizontal="left" vertical="center"/>
    </xf>
    <xf numFmtId="9" fontId="0" fillId="0" borderId="13" xfId="0" applyNumberFormat="1" applyFill="1" applyBorder="1" applyAlignment="1">
      <alignment vertical="center"/>
    </xf>
    <xf numFmtId="0" fontId="5" fillId="0" borderId="0" xfId="0" applyFont="1" applyAlignment="1" quotePrefix="1">
      <alignment/>
    </xf>
    <xf numFmtId="0" fontId="7" fillId="0" borderId="0" xfId="0" applyFont="1" applyAlignment="1">
      <alignment horizontal="center" vertical="center"/>
    </xf>
    <xf numFmtId="0" fontId="0" fillId="0" borderId="0" xfId="0" applyAlignment="1">
      <alignment horizontal="right" vertical="center"/>
    </xf>
    <xf numFmtId="1" fontId="0" fillId="35" borderId="0" xfId="0" applyNumberFormat="1" applyFill="1" applyAlignment="1">
      <alignment vertical="center"/>
    </xf>
    <xf numFmtId="0" fontId="0" fillId="35" borderId="0" xfId="0" applyFill="1" applyAlignment="1">
      <alignment vertical="center"/>
    </xf>
    <xf numFmtId="1" fontId="0" fillId="35" borderId="11" xfId="0" applyNumberFormat="1" applyFill="1" applyBorder="1" applyAlignment="1">
      <alignment horizontal="right" vertical="center"/>
    </xf>
    <xf numFmtId="1" fontId="0" fillId="0" borderId="0" xfId="0" applyNumberFormat="1" applyFill="1" applyAlignment="1">
      <alignment vertical="center"/>
    </xf>
    <xf numFmtId="0" fontId="0" fillId="0" borderId="11" xfId="0" applyBorder="1" applyAlignment="1">
      <alignment horizontal="center" vertical="center" wrapText="1"/>
    </xf>
    <xf numFmtId="0" fontId="11" fillId="36" borderId="0" xfId="0" applyFont="1" applyFill="1" applyAlignment="1">
      <alignment/>
    </xf>
    <xf numFmtId="0" fontId="0" fillId="0" borderId="0" xfId="0" applyFont="1" applyAlignment="1">
      <alignment vertical="center"/>
    </xf>
    <xf numFmtId="0" fontId="0" fillId="37" borderId="0" xfId="0" applyFont="1" applyFill="1" applyAlignment="1">
      <alignment vertical="center"/>
    </xf>
    <xf numFmtId="0" fontId="11" fillId="37" borderId="0" xfId="0" applyFont="1" applyFill="1" applyAlignment="1">
      <alignment horizontal="left" vertical="center" wrapText="1"/>
    </xf>
    <xf numFmtId="0" fontId="11" fillId="0" borderId="0" xfId="0" applyFont="1" applyAlignment="1">
      <alignment/>
    </xf>
    <xf numFmtId="0" fontId="0" fillId="0" borderId="0" xfId="0" applyFont="1" applyAlignment="1">
      <alignment horizontal="center" vertical="top"/>
    </xf>
    <xf numFmtId="0" fontId="0" fillId="37" borderId="0" xfId="0" applyFont="1" applyFill="1" applyAlignment="1">
      <alignment horizontal="center" vertical="top"/>
    </xf>
    <xf numFmtId="0" fontId="11" fillId="0" borderId="0" xfId="0" applyFont="1" applyFill="1" applyAlignment="1">
      <alignment horizontal="left" vertical="center" wrapText="1"/>
    </xf>
    <xf numFmtId="0" fontId="0" fillId="0" borderId="0" xfId="0" applyFont="1" applyFill="1" applyAlignment="1">
      <alignment wrapText="1"/>
    </xf>
    <xf numFmtId="0" fontId="11" fillId="0" borderId="0" xfId="0" applyFont="1" applyAlignment="1">
      <alignment wrapText="1"/>
    </xf>
    <xf numFmtId="0" fontId="0" fillId="0" borderId="0" xfId="0" applyFont="1" applyAlignment="1">
      <alignment wrapText="1"/>
    </xf>
    <xf numFmtId="0" fontId="5" fillId="0" borderId="0" xfId="0" applyFont="1" applyAlignment="1">
      <alignment/>
    </xf>
    <xf numFmtId="0" fontId="0" fillId="0" borderId="0" xfId="0" applyFill="1" applyAlignment="1">
      <alignment/>
    </xf>
    <xf numFmtId="0" fontId="9" fillId="0" borderId="0" xfId="0" applyFont="1" applyAlignment="1">
      <alignment/>
    </xf>
    <xf numFmtId="0" fontId="3" fillId="0" borderId="0" xfId="0" applyFont="1" applyAlignment="1">
      <alignment horizontal="right" vertical="top"/>
    </xf>
    <xf numFmtId="0" fontId="9" fillId="0" borderId="0" xfId="0" applyFont="1" applyAlignment="1">
      <alignment wrapText="1"/>
    </xf>
    <xf numFmtId="0" fontId="3" fillId="0" borderId="0" xfId="0" applyFont="1" applyFill="1" applyAlignment="1">
      <alignment horizontal="right" vertical="top"/>
    </xf>
    <xf numFmtId="0" fontId="0" fillId="0" borderId="0" xfId="0" applyFill="1" applyAlignment="1">
      <alignment vertical="top" wrapText="1"/>
    </xf>
    <xf numFmtId="0" fontId="3" fillId="0" borderId="0" xfId="0" applyFont="1" applyAlignment="1">
      <alignment horizontal="right" vertical="top" wrapText="1"/>
    </xf>
    <xf numFmtId="0" fontId="0" fillId="0" borderId="0" xfId="0" applyFont="1" applyAlignment="1" applyProtection="1">
      <alignment wrapText="1"/>
      <protection/>
    </xf>
    <xf numFmtId="0" fontId="0" fillId="0" borderId="0" xfId="0" applyFont="1" applyAlignment="1" applyProtection="1">
      <alignment/>
      <protection/>
    </xf>
    <xf numFmtId="0" fontId="0" fillId="36" borderId="0" xfId="0" applyFill="1" applyAlignment="1" applyProtection="1">
      <alignment/>
      <protection/>
    </xf>
    <xf numFmtId="0" fontId="0" fillId="36" borderId="0" xfId="0" applyFill="1" applyAlignment="1" applyProtection="1">
      <alignment horizontal="center"/>
      <protection/>
    </xf>
    <xf numFmtId="0" fontId="0" fillId="0" borderId="0" xfId="0" applyAlignment="1" applyProtection="1">
      <alignment/>
      <protection/>
    </xf>
    <xf numFmtId="0" fontId="11" fillId="0" borderId="0" xfId="0" applyFon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center"/>
      <protection/>
    </xf>
    <xf numFmtId="0" fontId="14" fillId="0" borderId="0" xfId="0" applyFont="1" applyFill="1" applyAlignment="1" applyProtection="1">
      <alignment/>
      <protection/>
    </xf>
    <xf numFmtId="0" fontId="0" fillId="0" borderId="0" xfId="0" applyAlignment="1" applyProtection="1">
      <alignment horizontal="center"/>
      <protection/>
    </xf>
    <xf numFmtId="0" fontId="0" fillId="36" borderId="14" xfId="0" applyFill="1" applyBorder="1" applyAlignment="1" applyProtection="1">
      <alignment wrapText="1"/>
      <protection/>
    </xf>
    <xf numFmtId="0" fontId="0" fillId="36" borderId="15" xfId="0" applyFill="1" applyBorder="1" applyAlignment="1" applyProtection="1">
      <alignment wrapText="1"/>
      <protection/>
    </xf>
    <xf numFmtId="0" fontId="0" fillId="36" borderId="16" xfId="0" applyFill="1" applyBorder="1" applyAlignment="1" applyProtection="1">
      <alignment horizontal="center" wrapText="1"/>
      <protection/>
    </xf>
    <xf numFmtId="0" fontId="0" fillId="36" borderId="0" xfId="0" applyFill="1" applyBorder="1" applyAlignment="1" applyProtection="1">
      <alignment horizontal="center" wrapText="1"/>
      <protection/>
    </xf>
    <xf numFmtId="0" fontId="4" fillId="36" borderId="17" xfId="0" applyFont="1" applyFill="1" applyBorder="1" applyAlignment="1" applyProtection="1">
      <alignment horizontal="left" wrapText="1"/>
      <protection/>
    </xf>
    <xf numFmtId="0" fontId="4" fillId="36" borderId="18" xfId="0" applyFont="1" applyFill="1" applyBorder="1" applyAlignment="1" applyProtection="1">
      <alignment horizontal="left" wrapText="1"/>
      <protection/>
    </xf>
    <xf numFmtId="0" fontId="0" fillId="36" borderId="19" xfId="0" applyFill="1" applyBorder="1" applyAlignment="1" applyProtection="1">
      <alignment wrapText="1"/>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36" borderId="21" xfId="0" applyFill="1" applyBorder="1" applyAlignment="1" applyProtection="1">
      <alignment/>
      <protection/>
    </xf>
    <xf numFmtId="0" fontId="0" fillId="36" borderId="19" xfId="0" applyFont="1" applyFill="1" applyBorder="1" applyAlignment="1" applyProtection="1">
      <alignment vertical="center"/>
      <protection/>
    </xf>
    <xf numFmtId="0" fontId="0" fillId="36" borderId="19" xfId="0" applyFill="1" applyBorder="1" applyAlignment="1" applyProtection="1">
      <alignment horizontal="left" vertical="center" wrapText="1"/>
      <protection/>
    </xf>
    <xf numFmtId="0" fontId="4" fillId="36" borderId="20" xfId="0" applyFont="1" applyFill="1" applyBorder="1" applyAlignment="1" applyProtection="1">
      <alignment horizontal="left" vertical="center"/>
      <protection/>
    </xf>
    <xf numFmtId="0" fontId="4" fillId="36" borderId="21" xfId="0" applyFont="1" applyFill="1" applyBorder="1" applyAlignment="1" applyProtection="1">
      <alignment horizontal="left" vertical="center"/>
      <protection/>
    </xf>
    <xf numFmtId="0" fontId="0" fillId="36" borderId="22" xfId="0" applyFill="1" applyBorder="1" applyAlignment="1" applyProtection="1">
      <alignment wrapText="1"/>
      <protection/>
    </xf>
    <xf numFmtId="0" fontId="0" fillId="36" borderId="0" xfId="0" applyFill="1" applyAlignment="1" applyProtection="1">
      <alignment wrapText="1"/>
      <protection/>
    </xf>
    <xf numFmtId="0" fontId="0" fillId="36" borderId="0" xfId="0" applyFill="1" applyAlignment="1" applyProtection="1">
      <alignment horizontal="center"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horizontal="center" wrapText="1"/>
      <protection/>
    </xf>
    <xf numFmtId="0" fontId="0" fillId="0" borderId="0" xfId="0" applyFill="1" applyAlignment="1" applyProtection="1">
      <alignment wrapText="1"/>
      <protection/>
    </xf>
    <xf numFmtId="0" fontId="7" fillId="0" borderId="0" xfId="0" applyFont="1" applyAlignment="1" applyProtection="1">
      <alignment/>
      <protection/>
    </xf>
    <xf numFmtId="0" fontId="2" fillId="0" borderId="0" xfId="0" applyFont="1" applyAlignment="1" applyProtection="1">
      <alignment wrapText="1"/>
      <protection/>
    </xf>
    <xf numFmtId="0" fontId="2" fillId="0" borderId="0" xfId="0" applyFont="1" applyAlignment="1" applyProtection="1">
      <alignment horizontal="center" wrapText="1"/>
      <protection/>
    </xf>
    <xf numFmtId="0" fontId="2" fillId="0" borderId="0" xfId="0" applyFont="1" applyFill="1" applyAlignment="1" applyProtection="1">
      <alignment wrapText="1"/>
      <protection/>
    </xf>
    <xf numFmtId="0" fontId="0" fillId="36" borderId="23" xfId="0" applyFill="1" applyBorder="1" applyAlignment="1" applyProtection="1">
      <alignment horizontal="center" wrapText="1"/>
      <protection/>
    </xf>
    <xf numFmtId="0" fontId="0" fillId="36" borderId="24" xfId="0" applyFill="1" applyBorder="1" applyAlignment="1" applyProtection="1">
      <alignment wrapText="1"/>
      <protection/>
    </xf>
    <xf numFmtId="0" fontId="0" fillId="36" borderId="25" xfId="0" applyFill="1" applyBorder="1" applyAlignment="1" applyProtection="1">
      <alignment wrapText="1"/>
      <protection/>
    </xf>
    <xf numFmtId="0" fontId="0" fillId="36" borderId="25" xfId="0" applyFill="1" applyBorder="1" applyAlignment="1" applyProtection="1">
      <alignment horizontal="center" wrapText="1"/>
      <protection/>
    </xf>
    <xf numFmtId="0" fontId="0" fillId="36" borderId="25" xfId="0" applyFill="1" applyBorder="1" applyAlignment="1" applyProtection="1">
      <alignment/>
      <protection/>
    </xf>
    <xf numFmtId="0" fontId="0" fillId="36" borderId="26" xfId="0" applyFill="1" applyBorder="1" applyAlignment="1" applyProtection="1">
      <alignment wrapText="1"/>
      <protection/>
    </xf>
    <xf numFmtId="0" fontId="0" fillId="0" borderId="0" xfId="0" applyFont="1" applyAlignment="1" applyProtection="1">
      <alignment horizontal="center"/>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33" borderId="12" xfId="0" applyFill="1" applyBorder="1" applyAlignment="1">
      <alignment vertical="top" wrapText="1"/>
    </xf>
    <xf numFmtId="0" fontId="0" fillId="33" borderId="27" xfId="0" applyFill="1" applyBorder="1" applyAlignment="1">
      <alignment vertical="top" wrapText="1"/>
    </xf>
    <xf numFmtId="49" fontId="16" fillId="0" borderId="11" xfId="0" applyNumberFormat="1" applyFont="1" applyFill="1" applyBorder="1" applyAlignment="1" applyProtection="1">
      <alignment horizontal="center" wrapText="1"/>
      <protection locked="0"/>
    </xf>
    <xf numFmtId="15" fontId="16" fillId="0" borderId="11" xfId="0" applyNumberFormat="1" applyFont="1" applyFill="1" applyBorder="1" applyAlignment="1" applyProtection="1">
      <alignment horizontal="center" wrapText="1"/>
      <protection locked="0"/>
    </xf>
    <xf numFmtId="20" fontId="16" fillId="0" borderId="11" xfId="0" applyNumberFormat="1" applyFont="1" applyFill="1" applyBorder="1" applyAlignment="1" applyProtection="1">
      <alignment horizontal="center" wrapText="1"/>
      <protection locked="0"/>
    </xf>
    <xf numFmtId="0" fontId="16" fillId="0" borderId="11" xfId="0" applyFont="1" applyFill="1" applyBorder="1" applyAlignment="1" applyProtection="1">
      <alignment horizontal="center" wrapText="1"/>
      <protection locked="0"/>
    </xf>
    <xf numFmtId="0" fontId="16" fillId="0" borderId="27" xfId="0" applyFont="1" applyFill="1" applyBorder="1" applyAlignment="1" applyProtection="1">
      <alignment horizontal="center" wrapText="1"/>
      <protection/>
    </xf>
    <xf numFmtId="1" fontId="16" fillId="0" borderId="11" xfId="0" applyNumberFormat="1" applyFont="1" applyFill="1" applyBorder="1" applyAlignment="1" applyProtection="1">
      <alignment horizontal="center" wrapText="1"/>
      <protection locked="0"/>
    </xf>
    <xf numFmtId="20" fontId="16" fillId="0" borderId="11" xfId="0" applyNumberFormat="1" applyFont="1" applyFill="1" applyBorder="1" applyAlignment="1" applyProtection="1">
      <alignment horizontal="center" wrapText="1"/>
      <protection hidden="1" locked="0"/>
    </xf>
    <xf numFmtId="0" fontId="16" fillId="36" borderId="12" xfId="0" applyFont="1" applyFill="1" applyBorder="1" applyAlignment="1" applyProtection="1">
      <alignment horizontal="center" wrapText="1"/>
      <protection/>
    </xf>
    <xf numFmtId="49" fontId="17" fillId="0" borderId="11" xfId="0" applyNumberFormat="1" applyFont="1" applyFill="1" applyBorder="1" applyAlignment="1" applyProtection="1">
      <alignment horizontal="center" wrapText="1"/>
      <protection locked="0"/>
    </xf>
    <xf numFmtId="20" fontId="16" fillId="38" borderId="11" xfId="0" applyNumberFormat="1" applyFont="1" applyFill="1" applyBorder="1" applyAlignment="1" applyProtection="1">
      <alignment horizontal="center" wrapText="1"/>
      <protection/>
    </xf>
    <xf numFmtId="0" fontId="16" fillId="38" borderId="11" xfId="0" applyNumberFormat="1" applyFont="1" applyFill="1" applyBorder="1" applyAlignment="1" applyProtection="1">
      <alignment horizontal="center" wrapText="1"/>
      <protection/>
    </xf>
    <xf numFmtId="0" fontId="16" fillId="36" borderId="21" xfId="0" applyFont="1" applyFill="1" applyBorder="1" applyAlignment="1" applyProtection="1">
      <alignment wrapText="1"/>
      <protection/>
    </xf>
    <xf numFmtId="0" fontId="16" fillId="36" borderId="18" xfId="0" applyFont="1" applyFill="1" applyBorder="1" applyAlignment="1" applyProtection="1">
      <alignment wrapText="1"/>
      <protection/>
    </xf>
    <xf numFmtId="0" fontId="5" fillId="0" borderId="0" xfId="0" applyFont="1" applyAlignment="1" applyProtection="1">
      <alignment horizontal="left" wrapText="1"/>
      <protection/>
    </xf>
    <xf numFmtId="0" fontId="0" fillId="36" borderId="0" xfId="0" applyFill="1" applyBorder="1" applyAlignment="1" applyProtection="1">
      <alignment horizontal="left" wrapText="1"/>
      <protection/>
    </xf>
    <xf numFmtId="0" fontId="18" fillId="0" borderId="0" xfId="0" applyFont="1" applyAlignment="1" applyProtection="1">
      <alignment horizontal="center"/>
      <protection/>
    </xf>
    <xf numFmtId="0" fontId="3" fillId="0" borderId="0" xfId="0" applyFont="1" applyAlignment="1">
      <alignment horizontal="center" vertical="top" wrapText="1"/>
    </xf>
    <xf numFmtId="0" fontId="3" fillId="0" borderId="0" xfId="0" applyFont="1" applyFill="1" applyAlignment="1">
      <alignment horizontal="center" vertical="top" wrapText="1"/>
    </xf>
    <xf numFmtId="0" fontId="19" fillId="36" borderId="28" xfId="0" applyFont="1" applyFill="1" applyBorder="1" applyAlignment="1" applyProtection="1">
      <alignment horizontal="center" vertical="top" wrapText="1"/>
      <protection/>
    </xf>
    <xf numFmtId="0" fontId="18" fillId="0" borderId="0" xfId="0" applyFont="1" applyAlignment="1" applyProtection="1">
      <alignment wrapText="1"/>
      <protection/>
    </xf>
    <xf numFmtId="0" fontId="18" fillId="0" borderId="0" xfId="0" applyFont="1" applyAlignment="1" applyProtection="1">
      <alignment horizontal="center" wrapText="1"/>
      <protection/>
    </xf>
    <xf numFmtId="0" fontId="0" fillId="36" borderId="29" xfId="0" applyFill="1" applyBorder="1" applyAlignment="1" applyProtection="1">
      <alignment wrapText="1"/>
      <protection/>
    </xf>
    <xf numFmtId="0" fontId="18" fillId="0" borderId="0" xfId="0" applyFont="1" applyFill="1" applyAlignment="1" applyProtection="1">
      <alignment wrapText="1"/>
      <protection/>
    </xf>
    <xf numFmtId="0" fontId="16" fillId="36" borderId="23" xfId="0" applyFont="1" applyFill="1" applyBorder="1" applyAlignment="1" applyProtection="1">
      <alignment wrapText="1"/>
      <protection/>
    </xf>
    <xf numFmtId="0" fontId="16" fillId="36" borderId="27" xfId="0" applyFont="1" applyFill="1" applyBorder="1" applyAlignment="1" applyProtection="1">
      <alignment wrapText="1"/>
      <protection/>
    </xf>
    <xf numFmtId="49" fontId="16" fillId="0" borderId="11" xfId="0" applyNumberFormat="1" applyFont="1" applyFill="1" applyBorder="1" applyAlignment="1" applyProtection="1">
      <alignment horizontal="center" wrapText="1"/>
      <protection/>
    </xf>
    <xf numFmtId="15" fontId="16" fillId="0" borderId="11" xfId="0" applyNumberFormat="1" applyFont="1" applyFill="1" applyBorder="1" applyAlignment="1" applyProtection="1">
      <alignment horizontal="center" wrapText="1"/>
      <protection/>
    </xf>
    <xf numFmtId="20" fontId="16" fillId="0" borderId="11" xfId="0" applyNumberFormat="1" applyFont="1" applyFill="1" applyBorder="1" applyAlignment="1" applyProtection="1">
      <alignment horizontal="center" wrapText="1"/>
      <protection/>
    </xf>
    <xf numFmtId="0" fontId="16" fillId="0" borderId="11" xfId="0" applyFont="1" applyFill="1" applyBorder="1" applyAlignment="1" applyProtection="1">
      <alignment horizontal="center" wrapText="1"/>
      <protection/>
    </xf>
    <xf numFmtId="1" fontId="16" fillId="0" borderId="11" xfId="0" applyNumberFormat="1" applyFont="1" applyFill="1" applyBorder="1" applyAlignment="1" applyProtection="1">
      <alignment horizontal="center" wrapText="1"/>
      <protection/>
    </xf>
    <xf numFmtId="20" fontId="16" fillId="0" borderId="11" xfId="0" applyNumberFormat="1" applyFont="1" applyFill="1" applyBorder="1" applyAlignment="1" applyProtection="1">
      <alignment horizontal="center" wrapText="1"/>
      <protection hidden="1"/>
    </xf>
    <xf numFmtId="49" fontId="17" fillId="0" borderId="11" xfId="0" applyNumberFormat="1" applyFont="1" applyFill="1" applyBorder="1" applyAlignment="1" applyProtection="1">
      <alignment horizontal="center" wrapText="1"/>
      <protection/>
    </xf>
    <xf numFmtId="0" fontId="3" fillId="36" borderId="22" xfId="0" applyFont="1" applyFill="1" applyBorder="1" applyAlignment="1" applyProtection="1">
      <alignment horizontal="center" wrapText="1"/>
      <protection/>
    </xf>
    <xf numFmtId="0" fontId="3" fillId="36" borderId="22" xfId="0" applyFont="1" applyFill="1" applyBorder="1" applyAlignment="1" applyProtection="1">
      <alignment horizontal="center"/>
      <protection/>
    </xf>
    <xf numFmtId="0" fontId="4" fillId="36" borderId="30" xfId="0" applyFont="1" applyFill="1" applyBorder="1" applyAlignment="1" applyProtection="1">
      <alignment horizontal="left"/>
      <protection/>
    </xf>
    <xf numFmtId="0" fontId="0" fillId="36" borderId="31" xfId="0" applyFill="1" applyBorder="1" applyAlignment="1" applyProtection="1">
      <alignment horizontal="left"/>
      <protection/>
    </xf>
    <xf numFmtId="0" fontId="0" fillId="36" borderId="17" xfId="0" applyFill="1" applyBorder="1" applyAlignment="1" applyProtection="1">
      <alignment horizontal="left"/>
      <protection/>
    </xf>
    <xf numFmtId="0" fontId="0" fillId="36" borderId="18" xfId="0" applyFill="1" applyBorder="1" applyAlignment="1" applyProtection="1">
      <alignment horizontal="left"/>
      <protection/>
    </xf>
    <xf numFmtId="0" fontId="7" fillId="36" borderId="32" xfId="0" applyFont="1" applyFill="1" applyBorder="1" applyAlignment="1" applyProtection="1">
      <alignment horizontal="center" vertical="center" wrapText="1"/>
      <protection/>
    </xf>
    <xf numFmtId="0" fontId="7" fillId="36" borderId="33" xfId="0" applyFont="1" applyFill="1" applyBorder="1" applyAlignment="1" applyProtection="1">
      <alignment horizontal="center" vertical="center" wrapText="1"/>
      <protection/>
    </xf>
    <xf numFmtId="0" fontId="4" fillId="36" borderId="17" xfId="0" applyFont="1" applyFill="1" applyBorder="1" applyAlignment="1" applyProtection="1">
      <alignment horizontal="left"/>
      <protection/>
    </xf>
    <xf numFmtId="0" fontId="1" fillId="36" borderId="18" xfId="0" applyFont="1" applyFill="1" applyBorder="1" applyAlignment="1" applyProtection="1">
      <alignment horizontal="left"/>
      <protection/>
    </xf>
    <xf numFmtId="0" fontId="4" fillId="36" borderId="20" xfId="0" applyFont="1" applyFill="1" applyBorder="1" applyAlignment="1" applyProtection="1">
      <alignment horizontal="left"/>
      <protection/>
    </xf>
    <xf numFmtId="0" fontId="4" fillId="36" borderId="21" xfId="0" applyFont="1" applyFill="1" applyBorder="1" applyAlignment="1" applyProtection="1">
      <alignment horizontal="left"/>
      <protection/>
    </xf>
    <xf numFmtId="0" fontId="4" fillId="36" borderId="18" xfId="0" applyFont="1" applyFill="1" applyBorder="1" applyAlignment="1" applyProtection="1">
      <alignment horizontal="left"/>
      <protection/>
    </xf>
    <xf numFmtId="0" fontId="5" fillId="0" borderId="0" xfId="0" applyFont="1" applyAlignment="1" applyProtection="1">
      <alignment horizontal="left" wrapText="1"/>
      <protection/>
    </xf>
    <xf numFmtId="0" fontId="11" fillId="36" borderId="0" xfId="0" applyFont="1" applyFill="1" applyAlignment="1" applyProtection="1">
      <alignment horizontal="left"/>
      <protection/>
    </xf>
    <xf numFmtId="0" fontId="3" fillId="36" borderId="22" xfId="0" applyFont="1" applyFill="1" applyBorder="1" applyAlignment="1" applyProtection="1">
      <alignment horizontal="left" wrapText="1"/>
      <protection/>
    </xf>
    <xf numFmtId="0" fontId="0" fillId="36" borderId="19" xfId="0" applyFill="1" applyBorder="1" applyAlignment="1" applyProtection="1">
      <alignment horizontal="left" wrapText="1"/>
      <protection/>
    </xf>
    <xf numFmtId="0" fontId="4" fillId="36" borderId="20" xfId="0" applyFont="1" applyFill="1" applyBorder="1" applyAlignment="1" applyProtection="1">
      <alignment horizontal="left" wrapText="1"/>
      <protection/>
    </xf>
    <xf numFmtId="0" fontId="4" fillId="36" borderId="21" xfId="0" applyFont="1" applyFill="1" applyBorder="1" applyAlignment="1" applyProtection="1">
      <alignment horizontal="left" wrapText="1"/>
      <protection/>
    </xf>
    <xf numFmtId="0" fontId="4" fillId="36" borderId="17" xfId="0" applyFont="1" applyFill="1" applyBorder="1" applyAlignment="1" applyProtection="1">
      <alignment horizontal="left" wrapText="1"/>
      <protection/>
    </xf>
    <xf numFmtId="0" fontId="4" fillId="36" borderId="18" xfId="0" applyFont="1" applyFill="1" applyBorder="1" applyAlignment="1" applyProtection="1">
      <alignment horizontal="left" wrapText="1"/>
      <protection/>
    </xf>
    <xf numFmtId="0" fontId="4" fillId="36" borderId="22" xfId="0" applyFont="1" applyFill="1" applyBorder="1" applyAlignment="1" applyProtection="1">
      <alignment horizontal="left" vertical="center"/>
      <protection/>
    </xf>
    <xf numFmtId="0" fontId="0" fillId="36" borderId="19" xfId="0" applyFill="1" applyBorder="1" applyAlignment="1" applyProtection="1">
      <alignment/>
      <protection/>
    </xf>
    <xf numFmtId="0" fontId="16" fillId="36" borderId="11" xfId="0" applyFont="1" applyFill="1" applyBorder="1" applyAlignment="1" applyProtection="1">
      <alignment horizontal="center" wrapText="1"/>
      <protection/>
    </xf>
    <xf numFmtId="0" fontId="5" fillId="0" borderId="0" xfId="0" applyFont="1" applyBorder="1" applyAlignment="1" applyProtection="1">
      <alignment horizontal="left" wrapText="1"/>
      <protection/>
    </xf>
    <xf numFmtId="0" fontId="10" fillId="0" borderId="0" xfId="0" applyFont="1" applyBorder="1" applyAlignment="1" applyProtection="1">
      <alignment horizontal="left" vertical="center" wrapText="1"/>
      <protection/>
    </xf>
    <xf numFmtId="0" fontId="16" fillId="36" borderId="34" xfId="0" applyFont="1" applyFill="1" applyBorder="1" applyAlignment="1" applyProtection="1">
      <alignment horizontal="center" wrapText="1"/>
      <protection/>
    </xf>
    <xf numFmtId="0" fontId="16" fillId="36" borderId="27" xfId="0" applyFont="1" applyFill="1" applyBorder="1" applyAlignment="1" applyProtection="1">
      <alignment horizontal="center" wrapText="1"/>
      <protection/>
    </xf>
    <xf numFmtId="0" fontId="20" fillId="0" borderId="0" xfId="0" applyFont="1" applyAlignment="1" applyProtection="1">
      <alignment horizontal="left" wrapText="1"/>
      <protection/>
    </xf>
    <xf numFmtId="1" fontId="0" fillId="34" borderId="35" xfId="0" applyNumberFormat="1" applyFill="1" applyBorder="1" applyAlignment="1">
      <alignment horizontal="center" vertical="center"/>
    </xf>
    <xf numFmtId="1" fontId="0" fillId="34" borderId="19" xfId="0" applyNumberFormat="1" applyFill="1" applyBorder="1" applyAlignment="1">
      <alignment horizontal="center" vertical="center"/>
    </xf>
    <xf numFmtId="0" fontId="0" fillId="33" borderId="35" xfId="0" applyFill="1" applyBorder="1" applyAlignment="1">
      <alignment horizontal="left" vertical="center" wrapText="1"/>
    </xf>
    <xf numFmtId="0" fontId="0" fillId="33" borderId="10" xfId="0" applyFill="1" applyBorder="1" applyAlignment="1">
      <alignment horizontal="left" vertical="center" wrapText="1"/>
    </xf>
    <xf numFmtId="0" fontId="0" fillId="33" borderId="19" xfId="0" applyFill="1" applyBorder="1" applyAlignment="1">
      <alignment horizontal="left" vertical="center" wrapText="1"/>
    </xf>
    <xf numFmtId="0" fontId="0" fillId="33" borderId="12" xfId="0" applyFill="1" applyBorder="1" applyAlignment="1">
      <alignment horizontal="center" vertical="top" wrapText="1"/>
    </xf>
    <xf numFmtId="0" fontId="0" fillId="33" borderId="27" xfId="0" applyFill="1" applyBorder="1" applyAlignment="1">
      <alignment horizontal="center" vertical="top" wrapText="1"/>
    </xf>
    <xf numFmtId="0" fontId="0" fillId="33" borderId="35" xfId="0" applyFill="1" applyBorder="1" applyAlignment="1">
      <alignment horizontal="center" vertical="top"/>
    </xf>
    <xf numFmtId="0" fontId="0" fillId="0" borderId="10" xfId="0" applyBorder="1" applyAlignment="1">
      <alignment/>
    </xf>
    <xf numFmtId="0" fontId="0" fillId="0" borderId="19" xfId="0" applyBorder="1" applyAlignment="1">
      <alignment/>
    </xf>
    <xf numFmtId="49" fontId="5" fillId="0" borderId="35"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0" fontId="0" fillId="39" borderId="35" xfId="0" applyFont="1" applyFill="1" applyBorder="1" applyAlignment="1">
      <alignment horizontal="left" vertical="center" wrapText="1"/>
    </xf>
    <xf numFmtId="0" fontId="0" fillId="39" borderId="10" xfId="0" applyFont="1" applyFill="1" applyBorder="1" applyAlignment="1">
      <alignment horizontal="left" vertical="center" wrapText="1"/>
    </xf>
    <xf numFmtId="0" fontId="0" fillId="39" borderId="19" xfId="0" applyFont="1" applyFill="1" applyBorder="1" applyAlignment="1">
      <alignment horizontal="left" vertical="center" wrapText="1"/>
    </xf>
    <xf numFmtId="0" fontId="12" fillId="34" borderId="11" xfId="0" applyFont="1" applyFill="1" applyBorder="1" applyAlignment="1" applyProtection="1">
      <alignment horizontal="center" vertical="center"/>
      <protection locked="0"/>
    </xf>
    <xf numFmtId="0" fontId="6" fillId="0" borderId="0" xfId="0" applyFont="1" applyAlignment="1">
      <alignment horizontal="left" vertical="center"/>
    </xf>
    <xf numFmtId="0" fontId="0" fillId="39" borderId="35" xfId="0" applyFill="1" applyBorder="1" applyAlignment="1">
      <alignment horizontal="left" vertical="center" wrapText="1"/>
    </xf>
    <xf numFmtId="0" fontId="0" fillId="39" borderId="10" xfId="0" applyFill="1" applyBorder="1" applyAlignment="1">
      <alignment horizontal="left" vertical="center" wrapText="1"/>
    </xf>
    <xf numFmtId="0" fontId="0" fillId="39" borderId="19" xfId="0" applyFill="1" applyBorder="1" applyAlignment="1">
      <alignment horizontal="left" vertical="center" wrapText="1"/>
    </xf>
    <xf numFmtId="0" fontId="7" fillId="0" borderId="0" xfId="0" applyFont="1" applyAlignment="1">
      <alignment horizontal="center" vertical="center"/>
    </xf>
    <xf numFmtId="0" fontId="0" fillId="33" borderId="10" xfId="0" applyFill="1" applyBorder="1" applyAlignment="1">
      <alignment horizontal="center" vertical="top"/>
    </xf>
    <xf numFmtId="0" fontId="0" fillId="33" borderId="19" xfId="0" applyFill="1" applyBorder="1" applyAlignment="1">
      <alignment horizontal="center" vertical="top"/>
    </xf>
    <xf numFmtId="0" fontId="0" fillId="33" borderId="11" xfId="0" applyFill="1" applyBorder="1" applyAlignment="1">
      <alignment horizontal="center" vertical="center" wrapText="1"/>
    </xf>
    <xf numFmtId="1" fontId="0" fillId="34" borderId="11" xfId="0" applyNumberFormat="1" applyFill="1" applyBorder="1" applyAlignment="1">
      <alignment horizontal="center" vertical="center"/>
    </xf>
    <xf numFmtId="0" fontId="0" fillId="33" borderId="35" xfId="0" applyFill="1" applyBorder="1" applyAlignment="1">
      <alignment horizontal="left" vertical="center"/>
    </xf>
    <xf numFmtId="0" fontId="0" fillId="33" borderId="10" xfId="0" applyFill="1" applyBorder="1" applyAlignment="1">
      <alignment horizontal="left" vertical="center"/>
    </xf>
    <xf numFmtId="0" fontId="0" fillId="33" borderId="19" xfId="0" applyFill="1" applyBorder="1" applyAlignment="1">
      <alignment horizontal="left" vertical="center"/>
    </xf>
    <xf numFmtId="0" fontId="0" fillId="33" borderId="11" xfId="0" applyFill="1" applyBorder="1" applyAlignment="1">
      <alignment horizontal="left" vertical="center"/>
    </xf>
    <xf numFmtId="0" fontId="11" fillId="36" borderId="0" xfId="0" applyFont="1" applyFill="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7" fillId="0" borderId="0" xfId="0" applyFont="1" applyFill="1" applyBorder="1" applyAlignment="1" applyProtection="1">
      <alignment horizontal="center" vertical="center"/>
      <protection/>
    </xf>
    <xf numFmtId="0" fontId="0" fillId="0" borderId="0" xfId="0" applyAlignment="1">
      <alignment horizontal="left" vertical="center" wrapText="1"/>
    </xf>
    <xf numFmtId="0" fontId="8" fillId="0" borderId="0" xfId="53" applyAlignment="1" applyProtection="1">
      <alignment horizontal="left" vertical="center" wrapText="1"/>
      <protection/>
    </xf>
    <xf numFmtId="0" fontId="0" fillId="0" borderId="0" xfId="0" applyFont="1" applyAlignment="1">
      <alignment horizontal="left"/>
    </xf>
    <xf numFmtId="1" fontId="0" fillId="35" borderId="0" xfId="0" applyNumberFormat="1" applyFill="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2">
    <dxf>
      <font>
        <color indexed="10"/>
      </font>
    </dxf>
    <dxf>
      <font>
        <color indexed="10"/>
      </font>
    </dxf>
    <dxf>
      <font>
        <color indexed="10"/>
      </font>
    </dxf>
    <dxf>
      <font>
        <color indexed="10"/>
      </font>
    </dxf>
    <dxf>
      <font>
        <color indexed="10"/>
      </font>
    </dxf>
    <dxf>
      <font>
        <color indexed="10"/>
      </font>
    </dxf>
    <dxf>
      <font>
        <color indexed="10"/>
      </font>
      <fill>
        <patternFill>
          <bgColor indexed="41"/>
        </patternFill>
      </fill>
    </dxf>
    <dxf>
      <font>
        <color indexed="10"/>
      </font>
    </dxf>
    <dxf>
      <font>
        <color indexed="10"/>
      </font>
    </dxf>
    <dxf>
      <font>
        <color indexed="10"/>
      </font>
      <fill>
        <patternFill>
          <bgColor indexed="41"/>
        </patternFill>
      </fill>
    </dxf>
    <dxf>
      <font>
        <color indexed="10"/>
      </font>
    </dxf>
    <dxf>
      <fill>
        <patternFill>
          <bgColor indexed="41"/>
        </patternFill>
      </fill>
    </dxf>
    <dxf>
      <font>
        <color indexed="10"/>
      </font>
    </dxf>
    <dxf>
      <font>
        <color indexed="10"/>
      </font>
    </dxf>
    <dxf>
      <font>
        <color indexed="45"/>
      </font>
    </dxf>
    <dxf>
      <fill>
        <patternFill>
          <bgColor indexed="41"/>
        </patternFill>
      </fill>
    </dxf>
    <dxf>
      <font>
        <color indexed="10"/>
      </font>
    </dxf>
    <dxf>
      <fill>
        <patternFill>
          <bgColor indexed="41"/>
        </patternFill>
      </fill>
    </dxf>
    <dxf>
      <font>
        <color indexed="10"/>
      </font>
    </dxf>
    <dxf>
      <fill>
        <patternFill>
          <bgColor indexed="41"/>
        </patternFill>
      </fill>
    </dxf>
    <dxf>
      <font>
        <color indexed="10"/>
      </font>
    </dxf>
    <dxf>
      <fill>
        <patternFill>
          <bgColor indexed="41"/>
        </patternFill>
      </fill>
    </dxf>
    <dxf>
      <font>
        <color indexed="10"/>
      </font>
    </dxf>
    <dxf>
      <fill>
        <patternFill>
          <bgColor indexed="10"/>
        </patternFill>
      </fill>
    </dxf>
    <dxf>
      <font>
        <color indexed="10"/>
      </font>
    </dxf>
    <dxf>
      <fill>
        <patternFill>
          <bgColor indexed="41"/>
        </patternFill>
      </fill>
    </dxf>
    <dxf>
      <font>
        <color indexed="10"/>
      </font>
    </dxf>
    <dxf>
      <fill>
        <patternFill>
          <bgColor indexed="41"/>
        </patternFill>
      </fill>
    </dxf>
    <dxf>
      <font>
        <color indexed="10"/>
      </font>
    </dxf>
    <dxf>
      <font>
        <color indexed="10"/>
      </font>
    </dxf>
    <dxf>
      <font>
        <color indexed="10"/>
      </font>
    </dxf>
    <dxf>
      <font>
        <color indexed="10"/>
      </font>
    </dxf>
    <dxf>
      <font>
        <color indexed="10"/>
      </font>
    </dxf>
    <dxf>
      <font>
        <color indexed="10"/>
      </font>
    </dxf>
    <dxf>
      <font>
        <color indexed="10"/>
      </font>
    </dxf>
    <dxf>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fill>
        <patternFill>
          <bgColor indexed="41"/>
        </patternFill>
      </fill>
    </dxf>
    <dxf>
      <font>
        <color indexed="10"/>
      </font>
    </dxf>
    <dxf>
      <font>
        <color indexed="10"/>
      </font>
    </dxf>
    <dxf>
      <font>
        <color indexed="10"/>
      </font>
      <fill>
        <patternFill>
          <bgColor indexed="41"/>
        </patternFill>
      </fill>
    </dxf>
    <dxf>
      <font>
        <color indexed="10"/>
      </font>
    </dxf>
    <dxf>
      <fill>
        <patternFill>
          <bgColor indexed="41"/>
        </patternFill>
      </fill>
    </dxf>
    <dxf>
      <font>
        <color indexed="10"/>
      </font>
    </dxf>
    <dxf>
      <font>
        <color indexed="10"/>
      </font>
    </dxf>
    <dxf>
      <fill>
        <patternFill>
          <bgColor indexed="41"/>
        </patternFill>
      </fill>
    </dxf>
    <dxf>
      <font>
        <color indexed="10"/>
      </font>
    </dxf>
    <dxf>
      <fill>
        <patternFill>
          <bgColor indexed="41"/>
        </patternFill>
      </fill>
    </dxf>
    <dxf>
      <font>
        <color indexed="10"/>
      </font>
    </dxf>
    <dxf>
      <fill>
        <patternFill>
          <bgColor indexed="41"/>
        </patternFill>
      </fill>
    </dxf>
    <dxf>
      <font>
        <color indexed="10"/>
      </font>
    </dxf>
    <dxf>
      <fill>
        <patternFill>
          <bgColor indexed="41"/>
        </patternFill>
      </fill>
    </dxf>
    <dxf>
      <font>
        <color indexed="10"/>
      </font>
    </dxf>
    <dxf>
      <font>
        <color indexed="45"/>
      </font>
    </dxf>
    <dxf>
      <font>
        <color indexed="10"/>
      </font>
    </dxf>
    <dxf>
      <fill>
        <patternFill>
          <bgColor indexed="41"/>
        </patternFill>
      </fill>
    </dxf>
    <dxf>
      <font>
        <color indexed="10"/>
      </font>
    </dxf>
    <dxf>
      <fill>
        <patternFill>
          <bgColor indexed="41"/>
        </patternFill>
      </fill>
    </dxf>
    <dxf>
      <font>
        <color indexed="10"/>
      </font>
    </dxf>
    <dxf>
      <font>
        <color indexed="10"/>
      </font>
    </dxf>
    <dxf>
      <font>
        <color indexed="10"/>
      </font>
    </dxf>
    <dxf>
      <font>
        <color indexed="10"/>
      </font>
    </dxf>
    <dxf>
      <fill>
        <patternFill>
          <bgColor indexed="10"/>
        </patternFill>
      </fill>
    </dxf>
    <dxf>
      <font>
        <color indexed="10"/>
      </font>
    </dxf>
    <dxf>
      <font>
        <color indexed="10"/>
      </font>
    </dxf>
    <dxf>
      <font>
        <color indexed="10"/>
      </font>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qc.org.uk/" TargetMode="External" /><Relationship Id="rId3" Type="http://schemas.openxmlformats.org/officeDocument/2006/relationships/hyperlink" Target="http://www.cqc.org.uk/" TargetMode="External" /><Relationship Id="rId4" Type="http://schemas.openxmlformats.org/officeDocument/2006/relationships/image" Target="../media/image2.jpeg" /><Relationship Id="rId5" Type="http://schemas.openxmlformats.org/officeDocument/2006/relationships/hyperlink" Target="http://www.collemergencymed.ac.uk/" TargetMode="External" /><Relationship Id="rId6" Type="http://schemas.openxmlformats.org/officeDocument/2006/relationships/hyperlink" Target="http://www.collemergencymed.ac.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qc.org.uk/" TargetMode="External" /><Relationship Id="rId3" Type="http://schemas.openxmlformats.org/officeDocument/2006/relationships/hyperlink" Target="http://www.cqc.org.uk/" TargetMode="External" /><Relationship Id="rId4" Type="http://schemas.openxmlformats.org/officeDocument/2006/relationships/image" Target="../media/image2.jpeg" /><Relationship Id="rId5" Type="http://schemas.openxmlformats.org/officeDocument/2006/relationships/hyperlink" Target="http://www.collemergencymed.ac.uk/" TargetMode="External" /><Relationship Id="rId6" Type="http://schemas.openxmlformats.org/officeDocument/2006/relationships/hyperlink" Target="http://www.collemergencymed.ac.uk/"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qc.org.uk/" TargetMode="External" /><Relationship Id="rId3" Type="http://schemas.openxmlformats.org/officeDocument/2006/relationships/hyperlink" Target="http://www.cqc.org.uk/" TargetMode="External" /><Relationship Id="rId4" Type="http://schemas.openxmlformats.org/officeDocument/2006/relationships/image" Target="../media/image2.jpeg" /><Relationship Id="rId5" Type="http://schemas.openxmlformats.org/officeDocument/2006/relationships/hyperlink" Target="http://www.collemergencymed.ac.uk/" TargetMode="External" /><Relationship Id="rId6" Type="http://schemas.openxmlformats.org/officeDocument/2006/relationships/hyperlink" Target="http://www.collemergencymed.ac.uk/"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qc.org.uk/" TargetMode="External" /><Relationship Id="rId3" Type="http://schemas.openxmlformats.org/officeDocument/2006/relationships/hyperlink" Target="http://www.cqc.org.uk/" TargetMode="External" /><Relationship Id="rId4" Type="http://schemas.openxmlformats.org/officeDocument/2006/relationships/image" Target="../media/image2.jpeg" /><Relationship Id="rId5" Type="http://schemas.openxmlformats.org/officeDocument/2006/relationships/hyperlink" Target="http://www.collemergencymed.ac.uk/" TargetMode="External" /><Relationship Id="rId6" Type="http://schemas.openxmlformats.org/officeDocument/2006/relationships/hyperlink" Target="http://www.collemergencymed.ac.uk/"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qc.org.uk/" TargetMode="External" /><Relationship Id="rId3" Type="http://schemas.openxmlformats.org/officeDocument/2006/relationships/hyperlink" Target="http://www.cqc.org.uk/" TargetMode="External" /><Relationship Id="rId4" Type="http://schemas.openxmlformats.org/officeDocument/2006/relationships/image" Target="../media/image2.jpeg" /><Relationship Id="rId5" Type="http://schemas.openxmlformats.org/officeDocument/2006/relationships/hyperlink" Target="http://www.collemergencymed.ac.uk/" TargetMode="External" /><Relationship Id="rId6" Type="http://schemas.openxmlformats.org/officeDocument/2006/relationships/hyperlink" Target="http://www.collemergencymed.ac.uk/"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qc.org.uk/" TargetMode="External" /><Relationship Id="rId3" Type="http://schemas.openxmlformats.org/officeDocument/2006/relationships/hyperlink" Target="http://www.cqc.org.uk/" TargetMode="External" /><Relationship Id="rId4" Type="http://schemas.openxmlformats.org/officeDocument/2006/relationships/image" Target="../media/image2.jpeg" /><Relationship Id="rId5" Type="http://schemas.openxmlformats.org/officeDocument/2006/relationships/hyperlink" Target="http://www.collemergencymed.ac.uk/" TargetMode="External" /><Relationship Id="rId6" Type="http://schemas.openxmlformats.org/officeDocument/2006/relationships/hyperlink" Target="http://www.collemergencymed.ac.uk/"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1838325</xdr:colOff>
      <xdr:row>0</xdr:row>
      <xdr:rowOff>85725</xdr:rowOff>
    </xdr:from>
    <xdr:to>
      <xdr:col>1</xdr:col>
      <xdr:colOff>2933700</xdr:colOff>
      <xdr:row>0</xdr:row>
      <xdr:rowOff>447675</xdr:rowOff>
    </xdr:to>
    <xdr:pic>
      <xdr:nvPicPr>
        <xdr:cNvPr id="1" name="Picture 3" descr="logo">
          <a:hlinkClick r:id="rId3"/>
        </xdr:cNvPr>
        <xdr:cNvPicPr preferRelativeResize="1">
          <a:picLocks noChangeAspect="1"/>
        </xdr:cNvPicPr>
      </xdr:nvPicPr>
      <xdr:blipFill>
        <a:blip r:embed="rId1"/>
        <a:stretch>
          <a:fillRect/>
        </a:stretch>
      </xdr:blipFill>
      <xdr:spPr>
        <a:xfrm>
          <a:off x="2085975" y="85725"/>
          <a:ext cx="1095375" cy="361950"/>
        </a:xfrm>
        <a:prstGeom prst="rect">
          <a:avLst/>
        </a:prstGeom>
        <a:noFill/>
        <a:ln w="9525" cmpd="sng">
          <a:noFill/>
        </a:ln>
      </xdr:spPr>
    </xdr:pic>
    <xdr:clientData/>
  </xdr:twoCellAnchor>
  <xdr:twoCellAnchor editAs="oneCell">
    <xdr:from>
      <xdr:col>1</xdr:col>
      <xdr:colOff>9525</xdr:colOff>
      <xdr:row>0</xdr:row>
      <xdr:rowOff>0</xdr:rowOff>
    </xdr:from>
    <xdr:to>
      <xdr:col>1</xdr:col>
      <xdr:colOff>1704975</xdr:colOff>
      <xdr:row>0</xdr:row>
      <xdr:rowOff>504825</xdr:rowOff>
    </xdr:to>
    <xdr:pic>
      <xdr:nvPicPr>
        <xdr:cNvPr id="2" name="Picture 4" descr="CEM and wording">
          <a:hlinkClick r:id="rId6"/>
        </xdr:cNvPr>
        <xdr:cNvPicPr preferRelativeResize="1">
          <a:picLocks noChangeAspect="1"/>
        </xdr:cNvPicPr>
      </xdr:nvPicPr>
      <xdr:blipFill>
        <a:blip r:embed="rId4"/>
        <a:stretch>
          <a:fillRect/>
        </a:stretch>
      </xdr:blipFill>
      <xdr:spPr>
        <a:xfrm>
          <a:off x="257175" y="0"/>
          <a:ext cx="16954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1838325</xdr:colOff>
      <xdr:row>0</xdr:row>
      <xdr:rowOff>85725</xdr:rowOff>
    </xdr:from>
    <xdr:to>
      <xdr:col>1</xdr:col>
      <xdr:colOff>2924175</xdr:colOff>
      <xdr:row>0</xdr:row>
      <xdr:rowOff>447675</xdr:rowOff>
    </xdr:to>
    <xdr:pic>
      <xdr:nvPicPr>
        <xdr:cNvPr id="1" name="Picture 3" descr="logo">
          <a:hlinkClick r:id="rId3"/>
        </xdr:cNvPr>
        <xdr:cNvPicPr preferRelativeResize="1">
          <a:picLocks noChangeAspect="1"/>
        </xdr:cNvPicPr>
      </xdr:nvPicPr>
      <xdr:blipFill>
        <a:blip r:embed="rId1"/>
        <a:stretch>
          <a:fillRect/>
        </a:stretch>
      </xdr:blipFill>
      <xdr:spPr>
        <a:xfrm>
          <a:off x="2047875" y="85725"/>
          <a:ext cx="1085850" cy="361950"/>
        </a:xfrm>
        <a:prstGeom prst="rect">
          <a:avLst/>
        </a:prstGeom>
        <a:noFill/>
        <a:ln w="9525" cmpd="sng">
          <a:noFill/>
        </a:ln>
      </xdr:spPr>
    </xdr:pic>
    <xdr:clientData/>
  </xdr:twoCellAnchor>
  <xdr:twoCellAnchor editAs="oneCell">
    <xdr:from>
      <xdr:col>1</xdr:col>
      <xdr:colOff>9525</xdr:colOff>
      <xdr:row>0</xdr:row>
      <xdr:rowOff>0</xdr:rowOff>
    </xdr:from>
    <xdr:to>
      <xdr:col>1</xdr:col>
      <xdr:colOff>1714500</xdr:colOff>
      <xdr:row>0</xdr:row>
      <xdr:rowOff>504825</xdr:rowOff>
    </xdr:to>
    <xdr:pic>
      <xdr:nvPicPr>
        <xdr:cNvPr id="2" name="Picture 4" descr="CEM and wording">
          <a:hlinkClick r:id="rId6"/>
        </xdr:cNvPr>
        <xdr:cNvPicPr preferRelativeResize="1">
          <a:picLocks noChangeAspect="1"/>
        </xdr:cNvPicPr>
      </xdr:nvPicPr>
      <xdr:blipFill>
        <a:blip r:embed="rId4"/>
        <a:stretch>
          <a:fillRect/>
        </a:stretch>
      </xdr:blipFill>
      <xdr:spPr>
        <a:xfrm>
          <a:off x="219075" y="0"/>
          <a:ext cx="170497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1838325</xdr:colOff>
      <xdr:row>0</xdr:row>
      <xdr:rowOff>85725</xdr:rowOff>
    </xdr:from>
    <xdr:to>
      <xdr:col>1</xdr:col>
      <xdr:colOff>2933700</xdr:colOff>
      <xdr:row>0</xdr:row>
      <xdr:rowOff>447675</xdr:rowOff>
    </xdr:to>
    <xdr:pic>
      <xdr:nvPicPr>
        <xdr:cNvPr id="1" name="Picture 3" descr="logo">
          <a:hlinkClick r:id="rId3"/>
        </xdr:cNvPr>
        <xdr:cNvPicPr preferRelativeResize="1">
          <a:picLocks noChangeAspect="1"/>
        </xdr:cNvPicPr>
      </xdr:nvPicPr>
      <xdr:blipFill>
        <a:blip r:embed="rId1"/>
        <a:stretch>
          <a:fillRect/>
        </a:stretch>
      </xdr:blipFill>
      <xdr:spPr>
        <a:xfrm>
          <a:off x="2019300" y="85725"/>
          <a:ext cx="1085850" cy="361950"/>
        </a:xfrm>
        <a:prstGeom prst="rect">
          <a:avLst/>
        </a:prstGeom>
        <a:noFill/>
        <a:ln w="9525" cmpd="sng">
          <a:noFill/>
        </a:ln>
      </xdr:spPr>
    </xdr:pic>
    <xdr:clientData/>
  </xdr:twoCellAnchor>
  <xdr:twoCellAnchor editAs="oneCell">
    <xdr:from>
      <xdr:col>1</xdr:col>
      <xdr:colOff>38100</xdr:colOff>
      <xdr:row>0</xdr:row>
      <xdr:rowOff>0</xdr:rowOff>
    </xdr:from>
    <xdr:to>
      <xdr:col>1</xdr:col>
      <xdr:colOff>1733550</xdr:colOff>
      <xdr:row>0</xdr:row>
      <xdr:rowOff>504825</xdr:rowOff>
    </xdr:to>
    <xdr:pic>
      <xdr:nvPicPr>
        <xdr:cNvPr id="2" name="Picture 4" descr="CEM and wording">
          <a:hlinkClick r:id="rId6"/>
        </xdr:cNvPr>
        <xdr:cNvPicPr preferRelativeResize="1">
          <a:picLocks noChangeAspect="1"/>
        </xdr:cNvPicPr>
      </xdr:nvPicPr>
      <xdr:blipFill>
        <a:blip r:embed="rId4"/>
        <a:stretch>
          <a:fillRect/>
        </a:stretch>
      </xdr:blipFill>
      <xdr:spPr>
        <a:xfrm>
          <a:off x="219075" y="0"/>
          <a:ext cx="16954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1562100</xdr:colOff>
      <xdr:row>0</xdr:row>
      <xdr:rowOff>85725</xdr:rowOff>
    </xdr:from>
    <xdr:to>
      <xdr:col>1</xdr:col>
      <xdr:colOff>2647950</xdr:colOff>
      <xdr:row>0</xdr:row>
      <xdr:rowOff>447675</xdr:rowOff>
    </xdr:to>
    <xdr:pic>
      <xdr:nvPicPr>
        <xdr:cNvPr id="1" name="Picture 10" descr="logo">
          <a:hlinkClick r:id="rId3"/>
        </xdr:cNvPr>
        <xdr:cNvPicPr preferRelativeResize="1">
          <a:picLocks noChangeAspect="1"/>
        </xdr:cNvPicPr>
      </xdr:nvPicPr>
      <xdr:blipFill>
        <a:blip r:embed="rId1"/>
        <a:stretch>
          <a:fillRect/>
        </a:stretch>
      </xdr:blipFill>
      <xdr:spPr>
        <a:xfrm>
          <a:off x="1838325" y="85725"/>
          <a:ext cx="1085850"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1419225</xdr:colOff>
      <xdr:row>0</xdr:row>
      <xdr:rowOff>504825</xdr:rowOff>
    </xdr:to>
    <xdr:pic>
      <xdr:nvPicPr>
        <xdr:cNvPr id="2" name="Picture 11" descr="CEM and wording">
          <a:hlinkClick r:id="rId6"/>
        </xdr:cNvPr>
        <xdr:cNvPicPr preferRelativeResize="1">
          <a:picLocks noChangeAspect="1"/>
        </xdr:cNvPicPr>
      </xdr:nvPicPr>
      <xdr:blipFill>
        <a:blip r:embed="rId4"/>
        <a:stretch>
          <a:fillRect/>
        </a:stretch>
      </xdr:blipFill>
      <xdr:spPr>
        <a:xfrm>
          <a:off x="0" y="0"/>
          <a:ext cx="1695450" cy="504825"/>
        </a:xfrm>
        <a:prstGeom prst="rect">
          <a:avLst/>
        </a:prstGeom>
        <a:noFill/>
        <a:ln w="9525" cmpd="sng">
          <a:noFill/>
        </a:ln>
      </xdr:spPr>
    </xdr:pic>
    <xdr:clientData/>
  </xdr:twoCellAnchor>
  <xdr:twoCellAnchor>
    <xdr:from>
      <xdr:col>7</xdr:col>
      <xdr:colOff>28575</xdr:colOff>
      <xdr:row>7</xdr:row>
      <xdr:rowOff>123825</xdr:rowOff>
    </xdr:from>
    <xdr:to>
      <xdr:col>10</xdr:col>
      <xdr:colOff>314325</xdr:colOff>
      <xdr:row>18</xdr:row>
      <xdr:rowOff>85725</xdr:rowOff>
    </xdr:to>
    <xdr:sp>
      <xdr:nvSpPr>
        <xdr:cNvPr id="3" name="Rectangle 13"/>
        <xdr:cNvSpPr>
          <a:spLocks/>
        </xdr:cNvSpPr>
      </xdr:nvSpPr>
      <xdr:spPr>
        <a:xfrm>
          <a:off x="11334750" y="2076450"/>
          <a:ext cx="2114550" cy="1600200"/>
        </a:xfrm>
        <a:prstGeom prst="rect">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Do not enter patient identifiable information in this field (Do not use patient name, DOB, NHS number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field is available to allow entry of a reference that helps your hospital to identify the case (e.g M1 = Patient X). </a:t>
          </a:r>
        </a:p>
      </xdr:txBody>
    </xdr:sp>
    <xdr:clientData/>
  </xdr:twoCellAnchor>
  <xdr:twoCellAnchor>
    <xdr:from>
      <xdr:col>6</xdr:col>
      <xdr:colOff>9525</xdr:colOff>
      <xdr:row>8</xdr:row>
      <xdr:rowOff>85725</xdr:rowOff>
    </xdr:from>
    <xdr:to>
      <xdr:col>7</xdr:col>
      <xdr:colOff>9525</xdr:colOff>
      <xdr:row>8</xdr:row>
      <xdr:rowOff>85725</xdr:rowOff>
    </xdr:to>
    <xdr:sp>
      <xdr:nvSpPr>
        <xdr:cNvPr id="4" name="AutoShape 16"/>
        <xdr:cNvSpPr>
          <a:spLocks/>
        </xdr:cNvSpPr>
      </xdr:nvSpPr>
      <xdr:spPr>
        <a:xfrm flipH="1">
          <a:off x="10639425" y="2209800"/>
          <a:ext cx="676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2219325</xdr:colOff>
      <xdr:row>2</xdr:row>
      <xdr:rowOff>104775</xdr:rowOff>
    </xdr:from>
    <xdr:to>
      <xdr:col>1</xdr:col>
      <xdr:colOff>4933950</xdr:colOff>
      <xdr:row>4</xdr:row>
      <xdr:rowOff>38100</xdr:rowOff>
    </xdr:to>
    <xdr:sp>
      <xdr:nvSpPr>
        <xdr:cNvPr id="5" name="Text Box 22"/>
        <xdr:cNvSpPr txBox="1">
          <a:spLocks noChangeArrowheads="1"/>
        </xdr:cNvSpPr>
      </xdr:nvSpPr>
      <xdr:spPr>
        <a:xfrm>
          <a:off x="2495550" y="866775"/>
          <a:ext cx="2714625" cy="323850"/>
        </a:xfrm>
        <a:prstGeom prst="rect">
          <a:avLst/>
        </a:prstGeom>
        <a:solidFill>
          <a:srgbClr val="FFCC99"/>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Use this button to delete trial data or re-use the tool without deleting default formulae</a:t>
          </a:r>
        </a:p>
      </xdr:txBody>
    </xdr:sp>
    <xdr:clientData/>
  </xdr:twoCellAnchor>
  <xdr:twoCellAnchor>
    <xdr:from>
      <xdr:col>1</xdr:col>
      <xdr:colOff>1390650</xdr:colOff>
      <xdr:row>4</xdr:row>
      <xdr:rowOff>38100</xdr:rowOff>
    </xdr:from>
    <xdr:to>
      <xdr:col>1</xdr:col>
      <xdr:colOff>3581400</xdr:colOff>
      <xdr:row>6</xdr:row>
      <xdr:rowOff>38100</xdr:rowOff>
    </xdr:to>
    <xdr:sp>
      <xdr:nvSpPr>
        <xdr:cNvPr id="6" name="AutoShape 26"/>
        <xdr:cNvSpPr>
          <a:spLocks/>
        </xdr:cNvSpPr>
      </xdr:nvSpPr>
      <xdr:spPr>
        <a:xfrm flipH="1">
          <a:off x="1666875" y="1190625"/>
          <a:ext cx="219075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1019175</xdr:colOff>
      <xdr:row>3</xdr:row>
      <xdr:rowOff>142875</xdr:rowOff>
    </xdr:from>
    <xdr:to>
      <xdr:col>6</xdr:col>
      <xdr:colOff>95250</xdr:colOff>
      <xdr:row>6</xdr:row>
      <xdr:rowOff>295275</xdr:rowOff>
    </xdr:to>
    <xdr:sp>
      <xdr:nvSpPr>
        <xdr:cNvPr id="7" name="Rectangle 29"/>
        <xdr:cNvSpPr>
          <a:spLocks/>
        </xdr:cNvSpPr>
      </xdr:nvSpPr>
      <xdr:spPr>
        <a:xfrm>
          <a:off x="7458075" y="1066800"/>
          <a:ext cx="3267075" cy="523875"/>
        </a:xfrm>
        <a:prstGeom prst="rect">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box will appear in red if there is a warning about incorrect entries (see below)</a:t>
          </a:r>
        </a:p>
      </xdr:txBody>
    </xdr:sp>
    <xdr:clientData/>
  </xdr:twoCellAnchor>
  <xdr:twoCellAnchor>
    <xdr:from>
      <xdr:col>3</xdr:col>
      <xdr:colOff>495300</xdr:colOff>
      <xdr:row>6</xdr:row>
      <xdr:rowOff>314325</xdr:rowOff>
    </xdr:from>
    <xdr:to>
      <xdr:col>3</xdr:col>
      <xdr:colOff>581025</xdr:colOff>
      <xdr:row>6</xdr:row>
      <xdr:rowOff>628650</xdr:rowOff>
    </xdr:to>
    <xdr:sp>
      <xdr:nvSpPr>
        <xdr:cNvPr id="8" name="Line 30"/>
        <xdr:cNvSpPr>
          <a:spLocks/>
        </xdr:cNvSpPr>
      </xdr:nvSpPr>
      <xdr:spPr>
        <a:xfrm flipH="1">
          <a:off x="7981950" y="1609725"/>
          <a:ext cx="857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48</xdr:row>
      <xdr:rowOff>0</xdr:rowOff>
    </xdr:from>
    <xdr:to>
      <xdr:col>9</xdr:col>
      <xdr:colOff>142875</xdr:colOff>
      <xdr:row>55</xdr:row>
      <xdr:rowOff>76200</xdr:rowOff>
    </xdr:to>
    <xdr:sp>
      <xdr:nvSpPr>
        <xdr:cNvPr id="9" name="Text Box 31"/>
        <xdr:cNvSpPr txBox="1">
          <a:spLocks noChangeArrowheads="1"/>
        </xdr:cNvSpPr>
      </xdr:nvSpPr>
      <xdr:spPr>
        <a:xfrm>
          <a:off x="11077575" y="9248775"/>
          <a:ext cx="1590675" cy="1104900"/>
        </a:xfrm>
        <a:prstGeom prst="rect">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These warnings appears because  the time spent in the department (time left - time arrived = 4:37) is greater than 4 hours and no date of arrival has been entered.</a:t>
          </a:r>
        </a:p>
      </xdr:txBody>
    </xdr:sp>
    <xdr:clientData/>
  </xdr:twoCellAnchor>
  <xdr:twoCellAnchor>
    <xdr:from>
      <xdr:col>4</xdr:col>
      <xdr:colOff>561975</xdr:colOff>
      <xdr:row>47</xdr:row>
      <xdr:rowOff>771525</xdr:rowOff>
    </xdr:from>
    <xdr:to>
      <xdr:col>6</xdr:col>
      <xdr:colOff>447675</xdr:colOff>
      <xdr:row>52</xdr:row>
      <xdr:rowOff>9525</xdr:rowOff>
    </xdr:to>
    <xdr:sp>
      <xdr:nvSpPr>
        <xdr:cNvPr id="10" name="AutoShape 32"/>
        <xdr:cNvSpPr>
          <a:spLocks/>
        </xdr:cNvSpPr>
      </xdr:nvSpPr>
      <xdr:spPr>
        <a:xfrm flipH="1" flipV="1">
          <a:off x="9096375" y="8543925"/>
          <a:ext cx="1981200" cy="1257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3095625</xdr:colOff>
      <xdr:row>47</xdr:row>
      <xdr:rowOff>1381125</xdr:rowOff>
    </xdr:from>
    <xdr:to>
      <xdr:col>2</xdr:col>
      <xdr:colOff>76200</xdr:colOff>
      <xdr:row>53</xdr:row>
      <xdr:rowOff>114300</xdr:rowOff>
    </xdr:to>
    <xdr:sp>
      <xdr:nvSpPr>
        <xdr:cNvPr id="11" name="Rectangle 36"/>
        <xdr:cNvSpPr>
          <a:spLocks/>
        </xdr:cNvSpPr>
      </xdr:nvSpPr>
      <xdr:spPr>
        <a:xfrm>
          <a:off x="3371850" y="9153525"/>
          <a:ext cx="3143250" cy="914400"/>
        </a:xfrm>
        <a:prstGeom prst="rect">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These warnings appear because the times for salbutamol and hydrocortisone (12:00) and (13:00) are before the arrival time in the ED (14:56).</a:t>
          </a:r>
        </a:p>
      </xdr:txBody>
    </xdr:sp>
    <xdr:clientData/>
  </xdr:twoCellAnchor>
  <xdr:twoCellAnchor>
    <xdr:from>
      <xdr:col>1</xdr:col>
      <xdr:colOff>4152900</xdr:colOff>
      <xdr:row>47</xdr:row>
      <xdr:rowOff>1133475</xdr:rowOff>
    </xdr:from>
    <xdr:to>
      <xdr:col>2</xdr:col>
      <xdr:colOff>1019175</xdr:colOff>
      <xdr:row>47</xdr:row>
      <xdr:rowOff>1381125</xdr:rowOff>
    </xdr:to>
    <xdr:sp>
      <xdr:nvSpPr>
        <xdr:cNvPr id="12" name="AutoShape 37"/>
        <xdr:cNvSpPr>
          <a:spLocks/>
        </xdr:cNvSpPr>
      </xdr:nvSpPr>
      <xdr:spPr>
        <a:xfrm flipV="1">
          <a:off x="4429125" y="8905875"/>
          <a:ext cx="302895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447675</xdr:colOff>
      <xdr:row>38</xdr:row>
      <xdr:rowOff>47625</xdr:rowOff>
    </xdr:from>
    <xdr:to>
      <xdr:col>9</xdr:col>
      <xdr:colOff>142875</xdr:colOff>
      <xdr:row>46</xdr:row>
      <xdr:rowOff>333375</xdr:rowOff>
    </xdr:to>
    <xdr:sp>
      <xdr:nvSpPr>
        <xdr:cNvPr id="13" name="Text Box 38"/>
        <xdr:cNvSpPr txBox="1">
          <a:spLocks noChangeArrowheads="1"/>
        </xdr:cNvSpPr>
      </xdr:nvSpPr>
      <xdr:spPr>
        <a:xfrm>
          <a:off x="11077575" y="6343650"/>
          <a:ext cx="1590675" cy="1314450"/>
        </a:xfrm>
        <a:prstGeom prst="rect">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warning appears because an entry of N/A has been entered when answering a question  about ambulance notes, when the ambulance notes are available.</a:t>
          </a:r>
        </a:p>
      </xdr:txBody>
    </xdr:sp>
    <xdr:clientData/>
  </xdr:twoCellAnchor>
  <xdr:twoCellAnchor>
    <xdr:from>
      <xdr:col>5</xdr:col>
      <xdr:colOff>942975</xdr:colOff>
      <xdr:row>43</xdr:row>
      <xdr:rowOff>57150</xdr:rowOff>
    </xdr:from>
    <xdr:to>
      <xdr:col>6</xdr:col>
      <xdr:colOff>447675</xdr:colOff>
      <xdr:row>47</xdr:row>
      <xdr:rowOff>76200</xdr:rowOff>
    </xdr:to>
    <xdr:sp>
      <xdr:nvSpPr>
        <xdr:cNvPr id="14" name="AutoShape 39"/>
        <xdr:cNvSpPr>
          <a:spLocks/>
        </xdr:cNvSpPr>
      </xdr:nvSpPr>
      <xdr:spPr>
        <a:xfrm flipH="1">
          <a:off x="10525125" y="7000875"/>
          <a:ext cx="552450" cy="847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657225</xdr:colOff>
      <xdr:row>18</xdr:row>
      <xdr:rowOff>152400</xdr:rowOff>
    </xdr:from>
    <xdr:to>
      <xdr:col>6</xdr:col>
      <xdr:colOff>447675</xdr:colOff>
      <xdr:row>43</xdr:row>
      <xdr:rowOff>57150</xdr:rowOff>
    </xdr:to>
    <xdr:sp>
      <xdr:nvSpPr>
        <xdr:cNvPr id="15" name="AutoShape 40"/>
        <xdr:cNvSpPr>
          <a:spLocks/>
        </xdr:cNvSpPr>
      </xdr:nvSpPr>
      <xdr:spPr>
        <a:xfrm flipH="1" flipV="1">
          <a:off x="10239375" y="3743325"/>
          <a:ext cx="838200" cy="3257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52</xdr:row>
      <xdr:rowOff>9525</xdr:rowOff>
    </xdr:from>
    <xdr:to>
      <xdr:col>6</xdr:col>
      <xdr:colOff>447675</xdr:colOff>
      <xdr:row>55</xdr:row>
      <xdr:rowOff>66675</xdr:rowOff>
    </xdr:to>
    <xdr:sp>
      <xdr:nvSpPr>
        <xdr:cNvPr id="16" name="AutoShape 41"/>
        <xdr:cNvSpPr>
          <a:spLocks/>
        </xdr:cNvSpPr>
      </xdr:nvSpPr>
      <xdr:spPr>
        <a:xfrm flipH="1">
          <a:off x="9220200" y="9801225"/>
          <a:ext cx="1857375" cy="542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4152900</xdr:colOff>
      <xdr:row>34</xdr:row>
      <xdr:rowOff>123825</xdr:rowOff>
    </xdr:from>
    <xdr:to>
      <xdr:col>3</xdr:col>
      <xdr:colOff>333375</xdr:colOff>
      <xdr:row>47</xdr:row>
      <xdr:rowOff>1381125</xdr:rowOff>
    </xdr:to>
    <xdr:sp>
      <xdr:nvSpPr>
        <xdr:cNvPr id="17" name="AutoShape 42"/>
        <xdr:cNvSpPr>
          <a:spLocks/>
        </xdr:cNvSpPr>
      </xdr:nvSpPr>
      <xdr:spPr>
        <a:xfrm flipV="1">
          <a:off x="4429125" y="5772150"/>
          <a:ext cx="3390900" cy="3381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4152900</xdr:colOff>
      <xdr:row>36</xdr:row>
      <xdr:rowOff>142875</xdr:rowOff>
    </xdr:from>
    <xdr:to>
      <xdr:col>3</xdr:col>
      <xdr:colOff>390525</xdr:colOff>
      <xdr:row>47</xdr:row>
      <xdr:rowOff>1381125</xdr:rowOff>
    </xdr:to>
    <xdr:sp>
      <xdr:nvSpPr>
        <xdr:cNvPr id="18" name="AutoShape 43"/>
        <xdr:cNvSpPr>
          <a:spLocks/>
        </xdr:cNvSpPr>
      </xdr:nvSpPr>
      <xdr:spPr>
        <a:xfrm flipV="1">
          <a:off x="4429125" y="6115050"/>
          <a:ext cx="3448050" cy="3038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295275</xdr:colOff>
      <xdr:row>21</xdr:row>
      <xdr:rowOff>104775</xdr:rowOff>
    </xdr:from>
    <xdr:to>
      <xdr:col>11</xdr:col>
      <xdr:colOff>28575</xdr:colOff>
      <xdr:row>34</xdr:row>
      <xdr:rowOff>38100</xdr:rowOff>
    </xdr:to>
    <xdr:sp>
      <xdr:nvSpPr>
        <xdr:cNvPr id="19" name="Rectangle 47"/>
        <xdr:cNvSpPr>
          <a:spLocks/>
        </xdr:cNvSpPr>
      </xdr:nvSpPr>
      <xdr:spPr>
        <a:xfrm>
          <a:off x="10925175" y="4181475"/>
          <a:ext cx="2847975" cy="1504950"/>
        </a:xfrm>
        <a:prstGeom prst="rect">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PLEASE NOTE: This example sheet does not include every warning that may appear for inconsistent data entry. If a warning does appear  please check your answers carefully - the warnings do not prevent you from submitting incorrect data.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ONCE DATA IS SUBMITTED IT WILL NOT BE POSSIBLE TO CORRECT ANY ERRORS.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1647825</xdr:colOff>
      <xdr:row>0</xdr:row>
      <xdr:rowOff>76200</xdr:rowOff>
    </xdr:from>
    <xdr:to>
      <xdr:col>1</xdr:col>
      <xdr:colOff>2733675</xdr:colOff>
      <xdr:row>0</xdr:row>
      <xdr:rowOff>438150</xdr:rowOff>
    </xdr:to>
    <xdr:pic>
      <xdr:nvPicPr>
        <xdr:cNvPr id="1" name="Picture 47" descr="logo">
          <a:hlinkClick r:id="rId3"/>
        </xdr:cNvPr>
        <xdr:cNvPicPr preferRelativeResize="1">
          <a:picLocks noChangeAspect="1"/>
        </xdr:cNvPicPr>
      </xdr:nvPicPr>
      <xdr:blipFill>
        <a:blip r:embed="rId1"/>
        <a:stretch>
          <a:fillRect/>
        </a:stretch>
      </xdr:blipFill>
      <xdr:spPr>
        <a:xfrm>
          <a:off x="2000250" y="76200"/>
          <a:ext cx="1085850" cy="361950"/>
        </a:xfrm>
        <a:prstGeom prst="rect">
          <a:avLst/>
        </a:prstGeom>
        <a:noFill/>
        <a:ln w="9525" cmpd="sng">
          <a:noFill/>
        </a:ln>
      </xdr:spPr>
    </xdr:pic>
    <xdr:clientData/>
  </xdr:twoCellAnchor>
  <xdr:twoCellAnchor editAs="oneCell">
    <xdr:from>
      <xdr:col>0</xdr:col>
      <xdr:colOff>19050</xdr:colOff>
      <xdr:row>0</xdr:row>
      <xdr:rowOff>0</xdr:rowOff>
    </xdr:from>
    <xdr:to>
      <xdr:col>1</xdr:col>
      <xdr:colOff>1371600</xdr:colOff>
      <xdr:row>0</xdr:row>
      <xdr:rowOff>504825</xdr:rowOff>
    </xdr:to>
    <xdr:pic>
      <xdr:nvPicPr>
        <xdr:cNvPr id="2" name="Picture 48" descr="CEM and wording">
          <a:hlinkClick r:id="rId6"/>
        </xdr:cNvPr>
        <xdr:cNvPicPr preferRelativeResize="1">
          <a:picLocks noChangeAspect="1"/>
        </xdr:cNvPicPr>
      </xdr:nvPicPr>
      <xdr:blipFill>
        <a:blip r:embed="rId4"/>
        <a:stretch>
          <a:fillRect/>
        </a:stretch>
      </xdr:blipFill>
      <xdr:spPr>
        <a:xfrm>
          <a:off x="19050" y="0"/>
          <a:ext cx="170497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1743075</xdr:colOff>
      <xdr:row>0</xdr:row>
      <xdr:rowOff>57150</xdr:rowOff>
    </xdr:from>
    <xdr:to>
      <xdr:col>2</xdr:col>
      <xdr:colOff>47625</xdr:colOff>
      <xdr:row>0</xdr:row>
      <xdr:rowOff>428625</xdr:rowOff>
    </xdr:to>
    <xdr:pic>
      <xdr:nvPicPr>
        <xdr:cNvPr id="1" name="Picture 157" descr="logo">
          <a:hlinkClick r:id="rId3"/>
        </xdr:cNvPr>
        <xdr:cNvPicPr preferRelativeResize="1">
          <a:picLocks noChangeAspect="1"/>
        </xdr:cNvPicPr>
      </xdr:nvPicPr>
      <xdr:blipFill>
        <a:blip r:embed="rId1"/>
        <a:stretch>
          <a:fillRect/>
        </a:stretch>
      </xdr:blipFill>
      <xdr:spPr>
        <a:xfrm>
          <a:off x="1857375" y="57150"/>
          <a:ext cx="1085850" cy="371475"/>
        </a:xfrm>
        <a:prstGeom prst="rect">
          <a:avLst/>
        </a:prstGeom>
        <a:noFill/>
        <a:ln w="9525" cmpd="sng">
          <a:noFill/>
        </a:ln>
      </xdr:spPr>
    </xdr:pic>
    <xdr:clientData/>
  </xdr:twoCellAnchor>
  <xdr:twoCellAnchor editAs="oneCell">
    <xdr:from>
      <xdr:col>0</xdr:col>
      <xdr:colOff>28575</xdr:colOff>
      <xdr:row>0</xdr:row>
      <xdr:rowOff>0</xdr:rowOff>
    </xdr:from>
    <xdr:to>
      <xdr:col>1</xdr:col>
      <xdr:colOff>1609725</xdr:colOff>
      <xdr:row>0</xdr:row>
      <xdr:rowOff>504825</xdr:rowOff>
    </xdr:to>
    <xdr:pic>
      <xdr:nvPicPr>
        <xdr:cNvPr id="2" name="Picture 158" descr="CEM and wording">
          <a:hlinkClick r:id="rId6"/>
        </xdr:cNvPr>
        <xdr:cNvPicPr preferRelativeResize="1">
          <a:picLocks noChangeAspect="1"/>
        </xdr:cNvPicPr>
      </xdr:nvPicPr>
      <xdr:blipFill>
        <a:blip r:embed="rId4"/>
        <a:stretch>
          <a:fillRect/>
        </a:stretch>
      </xdr:blipFill>
      <xdr:spPr>
        <a:xfrm>
          <a:off x="28575" y="0"/>
          <a:ext cx="1695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mcmillan@collemergencymed.ac.uk" TargetMode="External" /><Relationship Id="rId2" Type="http://schemas.openxmlformats.org/officeDocument/2006/relationships/hyperlink" Target="mailto:philip.mcmillan@collemergencymed.ac.uk" TargetMode="External" /><Relationship Id="rId3" Type="http://schemas.openxmlformats.org/officeDocument/2006/relationships/vmlDrawing" Target="../drawings/vmlDrawing3.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65"/>
  <sheetViews>
    <sheetView showGridLines="0" tabSelected="1" zoomScalePageLayoutView="0" workbookViewId="0" topLeftCell="A1">
      <selection activeCell="B2" sqref="B2"/>
    </sheetView>
  </sheetViews>
  <sheetFormatPr defaultColWidth="9.140625" defaultRowHeight="12.75"/>
  <cols>
    <col min="1" max="1" width="3.7109375" style="57" bestFit="1" customWidth="1"/>
    <col min="2" max="2" width="148.8515625" style="0" customWidth="1"/>
    <col min="3" max="3" width="2.7109375" style="0" customWidth="1"/>
  </cols>
  <sheetData>
    <row r="1" spans="1:2" s="4" customFormat="1" ht="42" customHeight="1">
      <c r="A1" s="61"/>
      <c r="B1" s="2"/>
    </row>
    <row r="2" ht="18">
      <c r="B2" s="43" t="s">
        <v>319</v>
      </c>
    </row>
    <row r="3" ht="6" customHeight="1"/>
    <row r="4" ht="12.75">
      <c r="B4" s="56" t="s">
        <v>458</v>
      </c>
    </row>
    <row r="5" ht="12.75">
      <c r="B5" s="4" t="s">
        <v>938</v>
      </c>
    </row>
    <row r="6" ht="4.5" customHeight="1">
      <c r="B6" s="11"/>
    </row>
    <row r="7" ht="12.75">
      <c r="B7" s="6" t="s">
        <v>811</v>
      </c>
    </row>
    <row r="8" ht="4.5" customHeight="1">
      <c r="B8" s="6"/>
    </row>
    <row r="9" ht="15.75" customHeight="1">
      <c r="B9" s="2" t="s">
        <v>813</v>
      </c>
    </row>
    <row r="10" s="7" customFormat="1" ht="4.5" customHeight="1">
      <c r="A10" s="57"/>
    </row>
    <row r="11" spans="1:2" s="9" customFormat="1" ht="12.75">
      <c r="A11" s="61"/>
      <c r="B11" s="8" t="s">
        <v>317</v>
      </c>
    </row>
    <row r="12" spans="1:2" s="9" customFormat="1" ht="4.5" customHeight="1">
      <c r="A12" s="61"/>
      <c r="B12" s="8"/>
    </row>
    <row r="13" ht="12.75">
      <c r="B13" s="10" t="s">
        <v>812</v>
      </c>
    </row>
    <row r="14" ht="4.5" customHeight="1">
      <c r="B14" s="10"/>
    </row>
    <row r="15" ht="12.75">
      <c r="B15" s="10" t="s">
        <v>814</v>
      </c>
    </row>
    <row r="16" ht="4.5" customHeight="1">
      <c r="B16" s="10"/>
    </row>
    <row r="17" ht="25.5">
      <c r="B17" s="5" t="s">
        <v>967</v>
      </c>
    </row>
    <row r="18" ht="12.75">
      <c r="B18" s="5"/>
    </row>
    <row r="19" spans="1:2" s="4" customFormat="1" ht="12.75">
      <c r="A19" s="57"/>
      <c r="B19" s="58" t="s">
        <v>815</v>
      </c>
    </row>
    <row r="20" spans="1:2" s="4" customFormat="1" ht="25.5">
      <c r="A20" s="57"/>
      <c r="B20" s="2" t="s">
        <v>816</v>
      </c>
    </row>
    <row r="21" ht="12.75" customHeight="1">
      <c r="B21" s="10"/>
    </row>
    <row r="22" ht="12" customHeight="1">
      <c r="B22" s="58" t="s">
        <v>283</v>
      </c>
    </row>
    <row r="23" ht="6" customHeight="1">
      <c r="B23" s="5"/>
    </row>
    <row r="24" ht="12.75">
      <c r="B24" s="5" t="s">
        <v>284</v>
      </c>
    </row>
    <row r="25" spans="1:2" s="55" customFormat="1" ht="12.75" customHeight="1">
      <c r="A25" s="59" t="s">
        <v>817</v>
      </c>
      <c r="B25" s="60" t="s">
        <v>478</v>
      </c>
    </row>
    <row r="26" spans="1:2" s="55" customFormat="1" ht="4.5" customHeight="1">
      <c r="A26" s="59"/>
      <c r="B26" s="60"/>
    </row>
    <row r="27" spans="1:2" ht="25.5">
      <c r="A27" s="57" t="s">
        <v>818</v>
      </c>
      <c r="B27" s="6" t="s">
        <v>1210</v>
      </c>
    </row>
    <row r="28" spans="1:2" s="55" customFormat="1" ht="4.5" customHeight="1">
      <c r="A28" s="59"/>
      <c r="B28" s="60"/>
    </row>
    <row r="29" spans="1:2" ht="25.5" customHeight="1">
      <c r="A29" s="57" t="s">
        <v>819</v>
      </c>
      <c r="B29" s="6" t="s">
        <v>820</v>
      </c>
    </row>
    <row r="30" ht="12.75" customHeight="1">
      <c r="B30" s="6"/>
    </row>
    <row r="31" ht="12.75">
      <c r="B31" s="3" t="s">
        <v>285</v>
      </c>
    </row>
    <row r="32" spans="1:2" s="4" customFormat="1" ht="12.75">
      <c r="A32" s="57" t="s">
        <v>817</v>
      </c>
      <c r="B32" s="2" t="s">
        <v>821</v>
      </c>
    </row>
    <row r="33" ht="4.5" customHeight="1">
      <c r="B33" s="11"/>
    </row>
    <row r="34" spans="1:2" ht="38.25">
      <c r="A34" s="57" t="s">
        <v>818</v>
      </c>
      <c r="B34" s="11" t="s">
        <v>264</v>
      </c>
    </row>
    <row r="35" ht="4.5" customHeight="1">
      <c r="B35" s="11"/>
    </row>
    <row r="36" spans="1:2" s="4" customFormat="1" ht="25.5">
      <c r="A36" s="57" t="s">
        <v>819</v>
      </c>
      <c r="B36" s="2" t="s">
        <v>822</v>
      </c>
    </row>
    <row r="37" spans="1:2" s="4" customFormat="1" ht="4.5" customHeight="1">
      <c r="A37" s="57"/>
      <c r="B37" s="2"/>
    </row>
    <row r="38" spans="1:2" s="4" customFormat="1" ht="4.5" customHeight="1">
      <c r="A38" s="57"/>
      <c r="B38" s="2"/>
    </row>
    <row r="39" spans="1:2" ht="25.5">
      <c r="A39" s="57" t="s">
        <v>823</v>
      </c>
      <c r="B39" s="1" t="s">
        <v>266</v>
      </c>
    </row>
    <row r="40" ht="4.5" customHeight="1">
      <c r="B40" s="1"/>
    </row>
    <row r="41" spans="1:2" ht="12.75" customHeight="1">
      <c r="A41" s="57" t="s">
        <v>824</v>
      </c>
      <c r="B41" s="5" t="s">
        <v>675</v>
      </c>
    </row>
    <row r="42" ht="4.5" customHeight="1">
      <c r="B42" s="1"/>
    </row>
    <row r="43" spans="1:2" ht="12.75">
      <c r="A43" s="57" t="s">
        <v>825</v>
      </c>
      <c r="B43" s="2" t="s">
        <v>827</v>
      </c>
    </row>
    <row r="44" ht="4.5" customHeight="1">
      <c r="B44" s="2"/>
    </row>
    <row r="45" spans="1:2" ht="25.5">
      <c r="A45" s="57" t="s">
        <v>830</v>
      </c>
      <c r="B45" s="2" t="s">
        <v>829</v>
      </c>
    </row>
    <row r="46" ht="4.5" customHeight="1">
      <c r="B46" s="2"/>
    </row>
    <row r="47" spans="1:2" ht="25.5">
      <c r="A47" s="57" t="s">
        <v>831</v>
      </c>
      <c r="B47" s="1" t="s">
        <v>1256</v>
      </c>
    </row>
    <row r="48" ht="4.5" customHeight="1">
      <c r="B48" s="1"/>
    </row>
    <row r="49" spans="1:2" ht="25.5">
      <c r="A49" s="57" t="s">
        <v>826</v>
      </c>
      <c r="B49" s="1" t="s">
        <v>108</v>
      </c>
    </row>
    <row r="50" ht="4.5" customHeight="1">
      <c r="B50" s="1"/>
    </row>
    <row r="51" spans="1:2" ht="12.75">
      <c r="A51" s="57" t="s">
        <v>828</v>
      </c>
      <c r="B51" s="1" t="s">
        <v>832</v>
      </c>
    </row>
    <row r="52" ht="12.75">
      <c r="B52" s="1"/>
    </row>
    <row r="53" ht="12.75">
      <c r="B53" s="3" t="s">
        <v>286</v>
      </c>
    </row>
    <row r="54" spans="1:2" s="4" customFormat="1" ht="12.75">
      <c r="A54" s="57" t="s">
        <v>817</v>
      </c>
      <c r="B54" s="2" t="s">
        <v>833</v>
      </c>
    </row>
    <row r="55" spans="1:2" s="4" customFormat="1" ht="4.5" customHeight="1">
      <c r="A55" s="57"/>
      <c r="B55" s="2"/>
    </row>
    <row r="56" spans="1:2" ht="25.5">
      <c r="A56" s="57" t="s">
        <v>818</v>
      </c>
      <c r="B56" s="6" t="s">
        <v>834</v>
      </c>
    </row>
    <row r="57" ht="4.5" customHeight="1">
      <c r="B57" s="6"/>
    </row>
    <row r="58" spans="1:2" ht="12.75">
      <c r="A58" s="57" t="s">
        <v>819</v>
      </c>
      <c r="B58" s="5" t="s">
        <v>1255</v>
      </c>
    </row>
    <row r="59" ht="7.5" customHeight="1">
      <c r="B59" s="1"/>
    </row>
    <row r="60" spans="1:2" ht="12.75">
      <c r="A60" s="57" t="s">
        <v>823</v>
      </c>
      <c r="B60" s="11" t="s">
        <v>835</v>
      </c>
    </row>
    <row r="62" ht="12.75">
      <c r="B62" s="58" t="s">
        <v>287</v>
      </c>
    </row>
    <row r="63" ht="25.5">
      <c r="B63" s="2" t="s">
        <v>404</v>
      </c>
    </row>
    <row r="64" ht="7.5" customHeight="1">
      <c r="B64" s="4"/>
    </row>
    <row r="65" ht="12.75">
      <c r="B65" s="53" t="s">
        <v>1254</v>
      </c>
    </row>
  </sheetData>
  <sheetProtection sheet="1" objects="1" scenarios="1" selectLockedCells="1"/>
  <printOptions/>
  <pageMargins left="0.3937007874015748" right="0.2755905511811024" top="0.5118110236220472" bottom="0.5118110236220472" header="0.11811023622047245" footer="0.11811023622047245"/>
  <pageSetup fitToHeight="2" fitToWidth="1" horizontalDpi="600" verticalDpi="600" orientation="landscape" paperSize="9" scale="94"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B20"/>
  <sheetViews>
    <sheetView showGridLines="0" zoomScalePageLayoutView="0" workbookViewId="0" topLeftCell="A1">
      <selection activeCell="B2" sqref="B2"/>
    </sheetView>
  </sheetViews>
  <sheetFormatPr defaultColWidth="9.140625" defaultRowHeight="12.75"/>
  <cols>
    <col min="1" max="1" width="3.140625" style="48" customWidth="1"/>
    <col min="2" max="2" width="170.7109375" style="4" customWidth="1"/>
    <col min="3" max="16384" width="9.140625" style="4" customWidth="1"/>
  </cols>
  <sheetData>
    <row r="1" spans="1:2" ht="42" customHeight="1">
      <c r="A1" s="2"/>
      <c r="B1" s="2"/>
    </row>
    <row r="2" spans="1:2" s="44" customFormat="1" ht="18">
      <c r="A2" s="48"/>
      <c r="B2" s="43" t="s">
        <v>319</v>
      </c>
    </row>
    <row r="3" spans="1:2" s="45" customFormat="1" ht="18">
      <c r="A3" s="49"/>
      <c r="B3" s="46"/>
    </row>
    <row r="4" ht="18">
      <c r="B4" s="47" t="s">
        <v>262</v>
      </c>
    </row>
    <row r="6" spans="1:2" ht="12.75">
      <c r="A6" s="48">
        <v>1</v>
      </c>
      <c r="B6" s="4" t="s">
        <v>263</v>
      </c>
    </row>
    <row r="7" ht="4.5" customHeight="1"/>
    <row r="8" spans="1:2" ht="12.75">
      <c r="A8" s="48">
        <v>2</v>
      </c>
      <c r="B8" s="2" t="s">
        <v>267</v>
      </c>
    </row>
    <row r="9" ht="4.5" customHeight="1"/>
    <row r="10" spans="1:2" ht="12.75">
      <c r="A10" s="48">
        <v>3</v>
      </c>
      <c r="B10" s="4" t="s">
        <v>273</v>
      </c>
    </row>
    <row r="11" ht="4.5" customHeight="1"/>
    <row r="12" spans="1:2" ht="12.75">
      <c r="A12" s="48">
        <v>4</v>
      </c>
      <c r="B12" s="4" t="s">
        <v>274</v>
      </c>
    </row>
    <row r="13" ht="4.5" customHeight="1"/>
    <row r="14" spans="1:2" ht="12.75">
      <c r="A14" s="48">
        <v>5</v>
      </c>
      <c r="B14" s="4" t="s">
        <v>275</v>
      </c>
    </row>
    <row r="15" ht="4.5" customHeight="1"/>
    <row r="16" spans="1:2" ht="12.75">
      <c r="A16" s="48">
        <v>6</v>
      </c>
      <c r="B16" s="4" t="s">
        <v>276</v>
      </c>
    </row>
    <row r="17" ht="4.5" customHeight="1"/>
    <row r="18" spans="1:2" ht="12.75">
      <c r="A18" s="48">
        <v>7</v>
      </c>
      <c r="B18" s="4" t="s">
        <v>277</v>
      </c>
    </row>
    <row r="19" ht="4.5" customHeight="1"/>
    <row r="20" spans="1:2" ht="12.75">
      <c r="A20" s="48">
        <v>8</v>
      </c>
      <c r="B20" s="4" t="s">
        <v>278</v>
      </c>
    </row>
  </sheetData>
  <sheetProtection sheet="1" objects="1" scenarios="1" selectLockedCells="1"/>
  <printOptions/>
  <pageMargins left="0.23" right="0.28" top="0.28" bottom="0.37" header="0.19" footer="0.19"/>
  <pageSetup fitToHeight="1" fitToWidth="1"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B21"/>
  <sheetViews>
    <sheetView showGridLines="0" zoomScalePageLayoutView="0" workbookViewId="0" topLeftCell="A1">
      <selection activeCell="B2" sqref="B2"/>
    </sheetView>
  </sheetViews>
  <sheetFormatPr defaultColWidth="9.140625" defaultRowHeight="12.75"/>
  <cols>
    <col min="1" max="1" width="2.7109375" style="124" customWidth="1"/>
    <col min="2" max="2" width="172.421875" style="2" customWidth="1"/>
    <col min="3" max="16384" width="9.140625" style="2" customWidth="1"/>
  </cols>
  <sheetData>
    <row r="1" spans="1:2" s="4" customFormat="1" ht="42" customHeight="1">
      <c r="A1" s="124"/>
      <c r="B1" s="2"/>
    </row>
    <row r="2" ht="18">
      <c r="B2" s="43" t="s">
        <v>319</v>
      </c>
    </row>
    <row r="3" spans="1:2" s="51" customFormat="1" ht="18">
      <c r="A3" s="125"/>
      <c r="B3" s="50"/>
    </row>
    <row r="4" ht="18">
      <c r="B4" s="52" t="s">
        <v>279</v>
      </c>
    </row>
    <row r="5" ht="12.75">
      <c r="B5" s="5"/>
    </row>
    <row r="6" ht="12.75">
      <c r="B6" t="s">
        <v>436</v>
      </c>
    </row>
    <row r="7" ht="12.75">
      <c r="B7" s="5"/>
    </row>
    <row r="8" spans="1:2" ht="12.75">
      <c r="A8" s="124" t="s">
        <v>817</v>
      </c>
      <c r="B8" s="5" t="s">
        <v>839</v>
      </c>
    </row>
    <row r="9" ht="25.5">
      <c r="B9" s="2" t="s">
        <v>437</v>
      </c>
    </row>
    <row r="10" ht="6" customHeight="1">
      <c r="B10" s="5"/>
    </row>
    <row r="11" spans="1:2" ht="12.75">
      <c r="A11" s="124" t="s">
        <v>818</v>
      </c>
      <c r="B11" s="5" t="s">
        <v>280</v>
      </c>
    </row>
    <row r="12" ht="12.75">
      <c r="B12" s="2" t="s">
        <v>1211</v>
      </c>
    </row>
    <row r="13" ht="6" customHeight="1"/>
    <row r="14" spans="1:2" ht="12.75" customHeight="1">
      <c r="A14" s="124" t="s">
        <v>819</v>
      </c>
      <c r="B14" s="5" t="s">
        <v>836</v>
      </c>
    </row>
    <row r="15" ht="12.75">
      <c r="B15" s="2" t="s">
        <v>282</v>
      </c>
    </row>
    <row r="16" ht="6" customHeight="1"/>
    <row r="17" spans="1:2" ht="12.75" customHeight="1">
      <c r="A17" s="124" t="s">
        <v>823</v>
      </c>
      <c r="B17" s="5" t="s">
        <v>837</v>
      </c>
    </row>
    <row r="18" ht="12.75">
      <c r="B18" t="s">
        <v>435</v>
      </c>
    </row>
    <row r="19" ht="6" customHeight="1"/>
    <row r="20" spans="1:2" ht="12.75">
      <c r="A20" s="124" t="s">
        <v>824</v>
      </c>
      <c r="B20" s="5" t="s">
        <v>281</v>
      </c>
    </row>
    <row r="21" ht="25.5">
      <c r="B21" s="2" t="s">
        <v>838</v>
      </c>
    </row>
  </sheetData>
  <sheetProtection sheet="1" objects="1" scenarios="1" selectLockedCells="1"/>
  <printOptions/>
  <pageMargins left="0.21" right="0.21" top="0.37" bottom="0.42" header="0.17" footer="0.24"/>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G71"/>
  <sheetViews>
    <sheetView showGridLines="0" zoomScale="85" zoomScaleNormal="85" zoomScalePageLayoutView="0" workbookViewId="0" topLeftCell="A1">
      <selection activeCell="A2" sqref="A2:B2"/>
    </sheetView>
  </sheetViews>
  <sheetFormatPr defaultColWidth="9.140625" defaultRowHeight="12.75"/>
  <cols>
    <col min="1" max="1" width="4.140625" style="66" customWidth="1"/>
    <col min="2" max="2" width="92.421875" style="66" customWidth="1"/>
    <col min="3" max="6" width="15.7109375" style="71" customWidth="1"/>
    <col min="7" max="7" width="10.140625" style="66" customWidth="1"/>
    <col min="8" max="16384" width="9.140625" style="66" customWidth="1"/>
  </cols>
  <sheetData>
    <row r="1" spans="1:2" s="63" customFormat="1" ht="42" customHeight="1">
      <c r="A1" s="62"/>
      <c r="B1" s="62"/>
    </row>
    <row r="2" spans="1:7" ht="18">
      <c r="A2" s="154" t="s">
        <v>319</v>
      </c>
      <c r="B2" s="154"/>
      <c r="C2" s="65"/>
      <c r="D2" s="65"/>
      <c r="E2" s="65"/>
      <c r="F2" s="65"/>
      <c r="G2" s="64"/>
    </row>
    <row r="3" spans="1:6" s="68" customFormat="1" ht="12.75" customHeight="1">
      <c r="A3" s="67"/>
      <c r="C3" s="69"/>
      <c r="D3" s="69"/>
      <c r="E3" s="69"/>
      <c r="F3" s="69"/>
    </row>
    <row r="4" spans="1:6" s="68" customFormat="1" ht="18">
      <c r="A4" s="70" t="s">
        <v>403</v>
      </c>
      <c r="C4" s="69"/>
      <c r="D4" s="69"/>
      <c r="E4" s="69"/>
      <c r="F4" s="69"/>
    </row>
    <row r="5" spans="1:6" s="68" customFormat="1" ht="11.25" customHeight="1">
      <c r="A5" s="70"/>
      <c r="C5" s="69"/>
      <c r="D5" s="69"/>
      <c r="E5" s="69"/>
      <c r="F5" s="69"/>
    </row>
    <row r="6" spans="1:6" s="68" customFormat="1" ht="18" hidden="1">
      <c r="A6" s="70"/>
      <c r="C6" s="69"/>
      <c r="D6" s="69"/>
      <c r="E6" s="69"/>
      <c r="F6" s="69"/>
    </row>
    <row r="7" spans="1:2" ht="51.75" customHeight="1" thickBot="1">
      <c r="A7" s="64"/>
      <c r="B7" s="64"/>
    </row>
    <row r="8" spans="1:7" ht="13.5" thickTop="1">
      <c r="A8" s="72"/>
      <c r="B8" s="73"/>
      <c r="C8" s="74" t="s">
        <v>756</v>
      </c>
      <c r="D8" s="74" t="s">
        <v>757</v>
      </c>
      <c r="E8" s="74" t="s">
        <v>758</v>
      </c>
      <c r="F8" s="74" t="s">
        <v>759</v>
      </c>
      <c r="G8" s="75" t="s">
        <v>456</v>
      </c>
    </row>
    <row r="9" spans="1:6" ht="12.75" customHeight="1">
      <c r="A9" s="155" t="s">
        <v>971</v>
      </c>
      <c r="B9" s="156"/>
      <c r="C9" s="133" t="s">
        <v>112</v>
      </c>
      <c r="D9" s="133" t="s">
        <v>113</v>
      </c>
      <c r="E9" s="133" t="s">
        <v>103</v>
      </c>
      <c r="F9" s="133" t="s">
        <v>1134</v>
      </c>
    </row>
    <row r="10" spans="1:6" ht="12.75" customHeight="1">
      <c r="A10" s="155" t="s">
        <v>272</v>
      </c>
      <c r="B10" s="156"/>
      <c r="C10" s="134">
        <v>40026</v>
      </c>
      <c r="D10" s="134">
        <v>40026</v>
      </c>
      <c r="E10" s="134"/>
      <c r="F10" s="134">
        <v>40027</v>
      </c>
    </row>
    <row r="11" spans="1:6" ht="12.75" customHeight="1">
      <c r="A11" s="155" t="s">
        <v>969</v>
      </c>
      <c r="B11" s="156"/>
      <c r="C11" s="135">
        <v>0.9930555555555555</v>
      </c>
      <c r="D11" s="135">
        <v>0.6222222222222222</v>
      </c>
      <c r="E11" s="135">
        <v>0.5</v>
      </c>
      <c r="F11" s="135">
        <v>0.4166666666666667</v>
      </c>
    </row>
    <row r="12" spans="1:6" ht="12.75" customHeight="1">
      <c r="A12" s="155" t="s">
        <v>970</v>
      </c>
      <c r="B12" s="156"/>
      <c r="C12" s="135">
        <v>0.11458333333333333</v>
      </c>
      <c r="D12" s="135">
        <v>0.7347222222222222</v>
      </c>
      <c r="E12" s="135">
        <v>0.6923611111111111</v>
      </c>
      <c r="F12" s="135">
        <v>0.58125</v>
      </c>
    </row>
    <row r="13" spans="1:6" ht="13.5" customHeight="1">
      <c r="A13" s="140" t="s">
        <v>972</v>
      </c>
      <c r="B13" s="78" t="s">
        <v>271</v>
      </c>
      <c r="C13" s="136" t="s">
        <v>450</v>
      </c>
      <c r="D13" s="136" t="s">
        <v>451</v>
      </c>
      <c r="E13" s="136" t="s">
        <v>450</v>
      </c>
      <c r="F13" s="136" t="s">
        <v>450</v>
      </c>
    </row>
    <row r="14" spans="1:6" ht="12.75">
      <c r="A14" s="141" t="s">
        <v>973</v>
      </c>
      <c r="B14" s="79" t="s">
        <v>337</v>
      </c>
      <c r="C14" s="136" t="s">
        <v>753</v>
      </c>
      <c r="D14" s="136" t="s">
        <v>754</v>
      </c>
      <c r="E14" s="136" t="s">
        <v>754</v>
      </c>
      <c r="F14" s="136" t="s">
        <v>753</v>
      </c>
    </row>
    <row r="15" spans="1:6" ht="4.5" customHeight="1">
      <c r="A15" s="157" t="s">
        <v>1135</v>
      </c>
      <c r="B15" s="158"/>
      <c r="C15" s="119"/>
      <c r="D15" s="119"/>
      <c r="E15" s="119"/>
      <c r="F15" s="119"/>
    </row>
    <row r="16" spans="1:6" ht="33.75" customHeight="1">
      <c r="A16" s="159"/>
      <c r="B16" s="160"/>
      <c r="C16" s="120"/>
      <c r="D16" s="120"/>
      <c r="E16" s="120"/>
      <c r="F16" s="120"/>
    </row>
    <row r="17" spans="1:6" ht="12.75" customHeight="1" hidden="1">
      <c r="A17" s="76"/>
      <c r="B17" s="77"/>
      <c r="C17" s="112" t="s">
        <v>753</v>
      </c>
      <c r="D17" s="112" t="s">
        <v>753</v>
      </c>
      <c r="E17" s="112"/>
      <c r="F17" s="112" t="s">
        <v>753</v>
      </c>
    </row>
    <row r="18" spans="1:6" ht="12.75" customHeight="1" hidden="1">
      <c r="A18" s="76"/>
      <c r="B18" s="77"/>
      <c r="C18" s="112" t="s">
        <v>754</v>
      </c>
      <c r="D18" s="112" t="s">
        <v>754</v>
      </c>
      <c r="E18" s="112"/>
      <c r="F18" s="112" t="s">
        <v>754</v>
      </c>
    </row>
    <row r="19" spans="1:6" ht="12.75">
      <c r="A19" s="141" t="s">
        <v>974</v>
      </c>
      <c r="B19" s="78" t="s">
        <v>469</v>
      </c>
      <c r="C19" s="136" t="s">
        <v>753</v>
      </c>
      <c r="D19" s="136" t="s">
        <v>350</v>
      </c>
      <c r="E19" s="136" t="s">
        <v>350</v>
      </c>
      <c r="F19" s="136" t="s">
        <v>350</v>
      </c>
    </row>
    <row r="20" spans="1:6" ht="12.75">
      <c r="A20" s="141" t="s">
        <v>975</v>
      </c>
      <c r="B20" s="78" t="s">
        <v>483</v>
      </c>
      <c r="C20" s="136" t="s">
        <v>753</v>
      </c>
      <c r="D20" s="136" t="s">
        <v>350</v>
      </c>
      <c r="E20" s="136" t="s">
        <v>350</v>
      </c>
      <c r="F20" s="136" t="s">
        <v>753</v>
      </c>
    </row>
    <row r="21" spans="1:6" ht="12.75">
      <c r="A21" s="141" t="s">
        <v>976</v>
      </c>
      <c r="B21" s="78" t="s">
        <v>484</v>
      </c>
      <c r="C21" s="136" t="s">
        <v>753</v>
      </c>
      <c r="D21" s="136" t="s">
        <v>350</v>
      </c>
      <c r="E21" s="136" t="s">
        <v>350</v>
      </c>
      <c r="F21" s="136" t="s">
        <v>753</v>
      </c>
    </row>
    <row r="22" spans="1:6" ht="12.75">
      <c r="A22" s="141" t="s">
        <v>977</v>
      </c>
      <c r="B22" s="78" t="s">
        <v>485</v>
      </c>
      <c r="C22" s="136" t="s">
        <v>753</v>
      </c>
      <c r="D22" s="136" t="s">
        <v>350</v>
      </c>
      <c r="E22" s="136" t="s">
        <v>350</v>
      </c>
      <c r="F22" s="136" t="s">
        <v>753</v>
      </c>
    </row>
    <row r="23" spans="1:6" ht="4.5" customHeight="1">
      <c r="A23" s="150" t="s">
        <v>320</v>
      </c>
      <c r="B23" s="151"/>
      <c r="C23" s="119"/>
      <c r="D23" s="119"/>
      <c r="E23" s="119"/>
      <c r="F23" s="119"/>
    </row>
    <row r="24" spans="1:6" ht="12.75">
      <c r="A24" s="148"/>
      <c r="B24" s="152"/>
      <c r="C24" s="120"/>
      <c r="D24" s="120"/>
      <c r="E24" s="120"/>
      <c r="F24" s="120"/>
    </row>
    <row r="25" spans="1:6" ht="12.75">
      <c r="A25" s="141" t="s">
        <v>978</v>
      </c>
      <c r="B25" s="79" t="s">
        <v>270</v>
      </c>
      <c r="C25" s="137">
        <v>190</v>
      </c>
      <c r="D25" s="137">
        <v>200</v>
      </c>
      <c r="E25" s="137"/>
      <c r="F25" s="137">
        <v>217</v>
      </c>
    </row>
    <row r="26" spans="1:6" ht="12.75">
      <c r="A26" s="141" t="s">
        <v>979</v>
      </c>
      <c r="B26" s="79" t="s">
        <v>438</v>
      </c>
      <c r="C26" s="136" t="s">
        <v>350</v>
      </c>
      <c r="D26" s="136" t="s">
        <v>350</v>
      </c>
      <c r="E26" s="136" t="s">
        <v>754</v>
      </c>
      <c r="F26" s="136" t="s">
        <v>350</v>
      </c>
    </row>
    <row r="27" spans="1:6" ht="12.75">
      <c r="A27" s="141" t="s">
        <v>980</v>
      </c>
      <c r="B27" s="79" t="s">
        <v>327</v>
      </c>
      <c r="C27" s="136" t="s">
        <v>753</v>
      </c>
      <c r="D27" s="136" t="s">
        <v>754</v>
      </c>
      <c r="E27" s="136" t="s">
        <v>753</v>
      </c>
      <c r="F27" s="136" t="s">
        <v>754</v>
      </c>
    </row>
    <row r="28" spans="1:6" ht="12.75">
      <c r="A28" s="141" t="s">
        <v>981</v>
      </c>
      <c r="B28" s="79" t="s">
        <v>328</v>
      </c>
      <c r="C28" s="136" t="s">
        <v>753</v>
      </c>
      <c r="D28" s="136" t="s">
        <v>753</v>
      </c>
      <c r="E28" s="136" t="s">
        <v>753</v>
      </c>
      <c r="F28" s="136" t="s">
        <v>753</v>
      </c>
    </row>
    <row r="29" spans="1:6" ht="12.75">
      <c r="A29" s="141" t="s">
        <v>982</v>
      </c>
      <c r="B29" s="79" t="s">
        <v>329</v>
      </c>
      <c r="C29" s="136" t="s">
        <v>753</v>
      </c>
      <c r="D29" s="136" t="s">
        <v>753</v>
      </c>
      <c r="E29" s="136" t="s">
        <v>753</v>
      </c>
      <c r="F29" s="136" t="s">
        <v>753</v>
      </c>
    </row>
    <row r="30" spans="1:6" ht="4.5" customHeight="1">
      <c r="A30" s="80"/>
      <c r="B30" s="81"/>
      <c r="C30" s="119"/>
      <c r="D30" s="119"/>
      <c r="E30" s="119"/>
      <c r="F30" s="119"/>
    </row>
    <row r="31" spans="1:6" ht="12.75">
      <c r="A31" s="148" t="s">
        <v>321</v>
      </c>
      <c r="B31" s="149"/>
      <c r="C31" s="120"/>
      <c r="D31" s="120"/>
      <c r="E31" s="120"/>
      <c r="F31" s="120"/>
    </row>
    <row r="32" spans="1:6" ht="12.75" customHeight="1" hidden="1">
      <c r="A32" s="76"/>
      <c r="B32" s="77"/>
      <c r="C32" s="112" t="s">
        <v>753</v>
      </c>
      <c r="D32" s="112" t="s">
        <v>753</v>
      </c>
      <c r="E32" s="112"/>
      <c r="F32" s="112" t="s">
        <v>753</v>
      </c>
    </row>
    <row r="33" spans="1:6" ht="12.75" customHeight="1" hidden="1">
      <c r="A33" s="76"/>
      <c r="B33" s="77"/>
      <c r="C33" s="112" t="s">
        <v>754</v>
      </c>
      <c r="D33" s="112" t="s">
        <v>754</v>
      </c>
      <c r="E33" s="112"/>
      <c r="F33" s="112" t="s">
        <v>754</v>
      </c>
    </row>
    <row r="34" spans="1:6" ht="12.75">
      <c r="A34" s="141" t="s">
        <v>983</v>
      </c>
      <c r="B34" s="82" t="s">
        <v>330</v>
      </c>
      <c r="C34" s="136" t="s">
        <v>753</v>
      </c>
      <c r="D34" s="136" t="s">
        <v>753</v>
      </c>
      <c r="E34" s="136" t="s">
        <v>753</v>
      </c>
      <c r="F34" s="136" t="s">
        <v>754</v>
      </c>
    </row>
    <row r="35" spans="1:6" ht="12.75">
      <c r="A35" s="141" t="s">
        <v>984</v>
      </c>
      <c r="B35" s="82" t="s">
        <v>268</v>
      </c>
      <c r="C35" s="138">
        <v>0.006944444444444444</v>
      </c>
      <c r="D35" s="138">
        <v>0.5</v>
      </c>
      <c r="E35" s="138" t="s">
        <v>78</v>
      </c>
      <c r="F35" s="138"/>
    </row>
    <row r="36" spans="1:6" ht="12.75">
      <c r="A36" s="141" t="s">
        <v>985</v>
      </c>
      <c r="B36" s="83" t="s">
        <v>331</v>
      </c>
      <c r="C36" s="136" t="s">
        <v>753</v>
      </c>
      <c r="D36" s="136" t="s">
        <v>753</v>
      </c>
      <c r="E36" s="136" t="s">
        <v>753</v>
      </c>
      <c r="F36" s="136" t="s">
        <v>754</v>
      </c>
    </row>
    <row r="37" spans="1:6" ht="12.75">
      <c r="A37" s="141" t="s">
        <v>986</v>
      </c>
      <c r="B37" s="82" t="s">
        <v>269</v>
      </c>
      <c r="C37" s="135">
        <v>0.024305555555555556</v>
      </c>
      <c r="D37" s="135">
        <v>0.5416666666666666</v>
      </c>
      <c r="E37" s="135" t="s">
        <v>78</v>
      </c>
      <c r="F37" s="135"/>
    </row>
    <row r="38" spans="1:6" ht="12.75">
      <c r="A38" s="141" t="s">
        <v>987</v>
      </c>
      <c r="B38" s="79" t="s">
        <v>473</v>
      </c>
      <c r="C38" s="136" t="s">
        <v>753</v>
      </c>
      <c r="D38" s="136" t="s">
        <v>753</v>
      </c>
      <c r="E38" s="136" t="s">
        <v>754</v>
      </c>
      <c r="F38" s="136" t="s">
        <v>754</v>
      </c>
    </row>
    <row r="39" spans="1:6" ht="12.75">
      <c r="A39" s="141" t="s">
        <v>988</v>
      </c>
      <c r="B39" s="79" t="s">
        <v>474</v>
      </c>
      <c r="C39" s="136" t="s">
        <v>753</v>
      </c>
      <c r="D39" s="136" t="s">
        <v>350</v>
      </c>
      <c r="E39" s="136" t="s">
        <v>754</v>
      </c>
      <c r="F39" s="136" t="s">
        <v>753</v>
      </c>
    </row>
    <row r="40" spans="1:6" ht="12.75">
      <c r="A40" s="141" t="s">
        <v>989</v>
      </c>
      <c r="B40" s="79" t="s">
        <v>475</v>
      </c>
      <c r="C40" s="136" t="s">
        <v>753</v>
      </c>
      <c r="D40" s="136" t="s">
        <v>753</v>
      </c>
      <c r="E40" s="136" t="s">
        <v>754</v>
      </c>
      <c r="F40" s="136" t="s">
        <v>754</v>
      </c>
    </row>
    <row r="41" spans="1:6" ht="12.75">
      <c r="A41" s="141" t="s">
        <v>990</v>
      </c>
      <c r="B41" s="79" t="s">
        <v>476</v>
      </c>
      <c r="C41" s="136" t="s">
        <v>753</v>
      </c>
      <c r="D41" s="136" t="s">
        <v>753</v>
      </c>
      <c r="E41" s="136" t="s">
        <v>754</v>
      </c>
      <c r="F41" s="136" t="s">
        <v>754</v>
      </c>
    </row>
    <row r="42" spans="1:6" ht="12.75" customHeight="1" hidden="1">
      <c r="A42" s="141"/>
      <c r="B42" s="79"/>
      <c r="C42" s="136">
        <v>1</v>
      </c>
      <c r="D42" s="136">
        <v>1</v>
      </c>
      <c r="E42" s="136">
        <v>0</v>
      </c>
      <c r="F42" s="136">
        <v>1</v>
      </c>
    </row>
    <row r="43" spans="1:6" ht="12.75">
      <c r="A43" s="141" t="s">
        <v>991</v>
      </c>
      <c r="B43" s="79" t="s">
        <v>472</v>
      </c>
      <c r="C43" s="135">
        <v>0.0625</v>
      </c>
      <c r="D43" s="135">
        <v>0.7083333333333334</v>
      </c>
      <c r="E43" s="135"/>
      <c r="F43" s="135"/>
    </row>
    <row r="44" spans="1:6" ht="12.75">
      <c r="A44" s="141" t="s">
        <v>992</v>
      </c>
      <c r="B44" s="79" t="s">
        <v>471</v>
      </c>
      <c r="C44" s="136" t="s">
        <v>350</v>
      </c>
      <c r="D44" s="136" t="s">
        <v>753</v>
      </c>
      <c r="E44" s="136" t="s">
        <v>350</v>
      </c>
      <c r="F44" s="136" t="s">
        <v>350</v>
      </c>
    </row>
    <row r="45" spans="1:6" ht="12.75">
      <c r="A45" s="141" t="s">
        <v>993</v>
      </c>
      <c r="B45" s="78" t="s">
        <v>468</v>
      </c>
      <c r="C45" s="136" t="s">
        <v>350</v>
      </c>
      <c r="D45" s="136" t="s">
        <v>753</v>
      </c>
      <c r="E45" s="136" t="s">
        <v>350</v>
      </c>
      <c r="F45" s="136" t="s">
        <v>350</v>
      </c>
    </row>
    <row r="46" spans="1:6" ht="4.5" customHeight="1">
      <c r="A46" s="84"/>
      <c r="B46" s="85"/>
      <c r="C46" s="115"/>
      <c r="D46" s="115"/>
      <c r="E46" s="115"/>
      <c r="F46" s="115"/>
    </row>
    <row r="47" spans="1:6" ht="35.25" customHeight="1">
      <c r="A47" s="161" t="s">
        <v>265</v>
      </c>
      <c r="B47" s="162"/>
      <c r="C47" s="139"/>
      <c r="D47" s="139"/>
      <c r="E47" s="139"/>
      <c r="F47" s="139"/>
    </row>
    <row r="48" spans="1:6" ht="116.25" customHeight="1" thickBot="1">
      <c r="A48" s="146" t="s">
        <v>102</v>
      </c>
      <c r="B48" s="147"/>
      <c r="C48" s="126">
        <f>IF(C59="","",C59&amp;CHAR(10))&amp;IF(C60="","",C60&amp;CHAR(10))&amp;IF(C61="","",C61&amp;CHAR(10))&amp;IF(C62="","",C62&amp;CHAR(10))&amp;IF(C63="","",C63&amp;CHAR(10))&amp;IF(C64="","",C64&amp;CHAR(10))&amp;IF(C65="","",C65&amp;CHAR(10))&amp;IF(C66="","",C66&amp;CHAR(10))&amp;IF(C67="","",C67&amp;CHAR(10))&amp;IF(C68="","",C68&amp;CHAR(10))&amp;IF(C69="","",C69&amp;CHAR(10))&amp;IF(C70="","",C70&amp;CHAR(10))&amp;C71</f>
      </c>
      <c r="D48" s="126" t="str">
        <f>IF(D59="","",D59&amp;CHAR(10))&amp;IF(D60="","",D60&amp;CHAR(10))&amp;IF(D61="","",D61&amp;CHAR(10))&amp;IF(D62="","",D62&amp;CHAR(10))&amp;IF(D63="","",D63&amp;CHAR(10))&amp;IF(D64="","",D64&amp;CHAR(10))&amp;IF(D65="","",D65&amp;CHAR(10))&amp;IF(D66="","",D66&amp;CHAR(10))&amp;IF(D67="","",D67&amp;CHAR(10))&amp;IF(D68="","",D68&amp;CHAR(10))&amp;IF(D69="","",D69&amp;CHAR(10))&amp;IF(D70="","",D70&amp;CHAR(10))&amp;D71</f>
        <v>Check time salbutamol was administered (Q12).  
Check time hydrocortisone or predinisone was administered (Q13).  
</v>
      </c>
      <c r="E48" s="126" t="str">
        <f>IF(E59="","",E59&amp;CHAR(10))&amp;IF(E60="","",E60&amp;CHAR(10))&amp;IF(E61="","",E61&amp;CHAR(10))&amp;IF(E62="","",E62&amp;CHAR(10))&amp;IF(E63="","",E63&amp;CHAR(10))&amp;IF(E64="","",E64&amp;CHAR(10))&amp;IF(E65="","",E65&amp;CHAR(10))&amp;IF(E66="","",E66&amp;CHAR(10))&amp;IF(E67="","",E67&amp;CHAR(10))&amp;IF(E68="","",E68&amp;CHAR(10))&amp;IF(E69="","",E69&amp;CHAR(10))&amp;IF(E70="","",E70&amp;CHAR(10))&amp;E71</f>
        <v>Check time in department (&gt; 4 hours). 
Enter date of arrival.  
</v>
      </c>
      <c r="F48" s="126" t="str">
        <f>IF(F59="","",F59&amp;CHAR(10))&amp;IF(F60="","",F60&amp;CHAR(10))&amp;IF(F61="","",F61&amp;CHAR(10))&amp;IF(F62="","",F62&amp;CHAR(10))&amp;IF(F63="","",F63&amp;CHAR(10))&amp;IF(F64="","",F64&amp;CHAR(10))&amp;IF(F65="","",F65&amp;CHAR(10))&amp;IF(F66="","",F66&amp;CHAR(10))&amp;IF(F67="","",F67&amp;CHAR(10))&amp;IF(F68="","",F68&amp;CHAR(10))&amp;IF(F69="","",F69&amp;CHAR(10))&amp;IF(F70="","",F70&amp;CHAR(10))&amp;F71</f>
        <v>Inconsistent answers re: ambulance notes (Qs 2 &amp; 3-6).  
</v>
      </c>
    </row>
    <row r="49" spans="1:6" ht="4.5" customHeight="1" thickTop="1">
      <c r="A49" s="142" t="s">
        <v>482</v>
      </c>
      <c r="B49" s="143"/>
      <c r="C49" s="131"/>
      <c r="D49" s="131"/>
      <c r="E49" s="131"/>
      <c r="F49" s="131"/>
    </row>
    <row r="50" spans="1:6" ht="12.75">
      <c r="A50" s="144"/>
      <c r="B50" s="145"/>
      <c r="C50" s="132"/>
      <c r="D50" s="132"/>
      <c r="E50" s="132"/>
      <c r="F50" s="132"/>
    </row>
    <row r="51" spans="1:6" ht="12.75">
      <c r="A51" s="86"/>
      <c r="B51" s="78" t="s">
        <v>470</v>
      </c>
      <c r="C51" s="117">
        <f>IF(AND(C35&lt;&gt;"",C35&lt;&gt;"N/A"),IF(C35&gt;C$11,C35-C$11,C35-C$11+1),"")</f>
        <v>0.01388888888888895</v>
      </c>
      <c r="D51" s="117">
        <f>IF(AND(D35&lt;&gt;"",D35&lt;&gt;"N/A"),IF(D35&gt;D$11,D35-D$11,D35-D$11+1),"")</f>
        <v>0.8777777777777778</v>
      </c>
      <c r="E51" s="117">
        <f>IF(AND(E35&lt;&gt;"",E35&lt;&gt;"N/A"),IF(E35&gt;E$11,E35-E$11,E35-E$11+1),"")</f>
      </c>
      <c r="F51" s="117">
        <f>IF(AND(F35&lt;&gt;"",F35&lt;&gt;"N/A"),IF(F35&gt;F$11,F35-F$11,F35-F$11+1),"")</f>
      </c>
    </row>
    <row r="52" spans="1:6" ht="12.75">
      <c r="A52" s="86"/>
      <c r="B52" s="78" t="s">
        <v>479</v>
      </c>
      <c r="C52" s="117">
        <f>IF(AND(C37&lt;&gt;"",C37&lt;&gt;"N/A"),IF(C37&gt;C$11,C37-C$11,C37-C$11+1),"")</f>
        <v>0.03125000000000011</v>
      </c>
      <c r="D52" s="117">
        <f>IF(AND(D37&lt;&gt;"",D37&lt;&gt;"N/A"),IF(D37&gt;D$11,D37-D$11,D37-D$11+1),"")</f>
        <v>0.9194444444444444</v>
      </c>
      <c r="E52" s="117">
        <f>IF(AND(E37&lt;&gt;"",E37&lt;&gt;"N/A"),IF(E37&gt;E$11,E37-E$11,E37-E$11+1),"")</f>
      </c>
      <c r="F52" s="117">
        <f>IF(AND(F37&lt;&gt;"",F37&lt;&gt;"N/A"),IF(F37&gt;F$11,F37-F$11,F37-F$11+1),"")</f>
      </c>
    </row>
    <row r="53" spans="1:6" ht="12.75">
      <c r="A53" s="86"/>
      <c r="B53" s="78" t="s">
        <v>755</v>
      </c>
      <c r="C53" s="117">
        <f>IF(AND(C43&lt;&gt;"",C43&lt;&gt;"N/A"),IF(C43&gt;C$11,C43-C$11,C43-C$11+1),"")</f>
        <v>0.06944444444444453</v>
      </c>
      <c r="D53" s="117">
        <f>IF(AND(D43&lt;&gt;"",D43&lt;&gt;"N/A"),IF(D43&gt;D$11,D43-D$11,D43-D$11+1),"")</f>
        <v>0.08611111111111114</v>
      </c>
      <c r="E53" s="117">
        <f>IF(AND(E43&lt;&gt;"",E43&lt;&gt;"N/A"),IF(E43&gt;E$11,E43-E$11,E43-E$11+1),"")</f>
      </c>
      <c r="F53" s="117">
        <f>IF(AND(F43&lt;&gt;"",F43&lt;&gt;"N/A"),IF(F43&gt;F$11,F43-F$11,F43-F$11+1),"")</f>
      </c>
    </row>
    <row r="54" spans="1:6" ht="12.75">
      <c r="A54" s="86"/>
      <c r="B54" s="78" t="s">
        <v>106</v>
      </c>
      <c r="C54" s="118">
        <f>COUNTIF(C38:C41,"Yes")</f>
        <v>4</v>
      </c>
      <c r="D54" s="118">
        <f>COUNTIF(D38:D41,"Yes")</f>
        <v>3</v>
      </c>
      <c r="E54" s="118">
        <f>COUNTIF(E38:E41,"Yes")</f>
        <v>0</v>
      </c>
      <c r="F54" s="118">
        <f>COUNTIF(F38:F41,"Yes")</f>
        <v>1</v>
      </c>
    </row>
    <row r="55" spans="1:6" ht="12.75">
      <c r="A55" s="86"/>
      <c r="B55" s="78" t="s">
        <v>107</v>
      </c>
      <c r="C55" s="117">
        <f>IF(C54=4,C53,"")</f>
        <v>0.06944444444444453</v>
      </c>
      <c r="D55" s="117">
        <f>IF(D54=4,D53,"")</f>
      </c>
      <c r="E55" s="117">
        <f>IF(E54=4,E53,"")</f>
      </c>
      <c r="F55" s="117">
        <f>IF(F54=4,F53,"")</f>
      </c>
    </row>
    <row r="56" spans="1:6" ht="12.75">
      <c r="A56" s="86"/>
      <c r="B56" s="78" t="s">
        <v>332</v>
      </c>
      <c r="C56" s="117">
        <f>IF(AND(C12&lt;&gt;"",C12&lt;&gt;"N/A"),IF(C12&gt;C$11,C12-C$11,C12-C$11+1),"")</f>
        <v>0.1215277777777779</v>
      </c>
      <c r="D56" s="117">
        <f>IF(AND(D12&lt;&gt;"",D12&lt;&gt;"N/A"),IF(D12&gt;D$11,D12-D$11,D12-D$11+1),"")</f>
        <v>0.11249999999999993</v>
      </c>
      <c r="E56" s="117">
        <f>IF(AND(E12&lt;&gt;"",E12&lt;&gt;"N/A"),IF(E12&gt;E$11,E12-E$11,E12-E$11+1),"")</f>
        <v>0.1923611111111111</v>
      </c>
      <c r="F56" s="117">
        <f>IF(AND(F12&lt;&gt;"",F12&lt;&gt;"N/A"),IF(F12&gt;F$11,F12-F$11,F12-F$11+1),"")</f>
        <v>0.16458333333333336</v>
      </c>
    </row>
    <row r="57" spans="3:6" ht="12.75">
      <c r="C57" s="89"/>
      <c r="D57" s="89"/>
      <c r="E57" s="89"/>
      <c r="F57" s="89"/>
    </row>
    <row r="58" spans="2:6" ht="33" customHeight="1">
      <c r="B58" s="153" t="s">
        <v>477</v>
      </c>
      <c r="C58" s="153"/>
      <c r="D58" s="121"/>
      <c r="E58" s="121"/>
      <c r="F58" s="121"/>
    </row>
    <row r="59" spans="3:6" ht="12.75" hidden="1">
      <c r="C59" s="123">
        <f>IF(AND(C56&gt;(4/24),C56&lt;&gt;""),"Check time in department (&gt; 4 hours). ","")</f>
      </c>
      <c r="D59" s="123">
        <f>IF(AND(D56&gt;(4/24),D56&lt;&gt;""),"Check time in department (&gt; 4 hours). ","")</f>
      </c>
      <c r="E59" s="123" t="str">
        <f>IF(AND(E56&gt;(4/24),E56&lt;&gt;""),"Check time in department (&gt; 4 hours). ","")</f>
        <v>Check time in department (&gt; 4 hours). </v>
      </c>
      <c r="F59" s="123">
        <f>IF(AND(F56&gt;(4/24),F56&lt;&gt;""),"Check time in department (&gt; 4 hours). ","")</f>
      </c>
    </row>
    <row r="60" spans="3:6" ht="12.75" customHeight="1" hidden="1">
      <c r="C60" s="127">
        <f>IF(AND(C34="Yes",C51&lt;&gt;"",C51&gt;C56),"Check time salbutamol was administered (Q12).  ","")</f>
      </c>
      <c r="D60" s="127" t="str">
        <f>IF(AND(D34="Yes",D51&lt;&gt;"",D51&gt;D56),"Check time salbutamol was administered (Q12).  ","")</f>
        <v>Check time salbutamol was administered (Q12).  </v>
      </c>
      <c r="E60" s="127">
        <f>IF(AND(E34="Yes",E51&lt;&gt;"",E51&gt;E56),"Check time salbutamol was administered (Q12).  ","")</f>
      </c>
      <c r="F60" s="127">
        <f>IF(AND(F34="Yes",F51&lt;&gt;"",F51&gt;F56),"Check time salbutamol was administered (Q12).  ","")</f>
      </c>
    </row>
    <row r="61" spans="3:6" ht="63.75" hidden="1">
      <c r="C61" s="127">
        <f>IF(AND(C36="Yes",C52&lt;&gt;"",C52&gt;C56),"Check time hydrocortisone or predinisone was administered (Q13).  ","")</f>
      </c>
      <c r="D61" s="127" t="str">
        <f>IF(AND(D36="Yes",D52&lt;&gt;"",D52&gt;D56),"Check time hydrocortisone or predinisone was administered (Q13).  ","")</f>
        <v>Check time hydrocortisone or predinisone was administered (Q13).  </v>
      </c>
      <c r="E61" s="127">
        <f>IF(AND(E36="Yes",E52&lt;&gt;"",E52&gt;E56),"Check time hydrocortisone or predinisone was administered (Q13).  ","")</f>
      </c>
      <c r="F61" s="127">
        <f>IF(AND(F36="Yes",F52&lt;&gt;"",F52&gt;F56),"Check time hydrocortisone or predinisone was administered (Q13).  ","")</f>
      </c>
    </row>
    <row r="62" spans="3:6" ht="12.75" hidden="1">
      <c r="C62" s="127">
        <f>IF(AND(C53&lt;&gt;"",C53&gt;C56),"Check observations times (Q20).  ","")</f>
      </c>
      <c r="D62" s="127">
        <f>IF(AND(D53&lt;&gt;"",D53&gt;D56),"Check observations times (Q20).  ","")</f>
      </c>
      <c r="E62" s="127">
        <f>IF(AND(E53&lt;&gt;"",E53&gt;E56),"Check observations times (Q20).  ","")</f>
      </c>
      <c r="F62" s="127">
        <f>IF(AND(F53&lt;&gt;"",F53&gt;F56),"Check observations times (Q20).  ","")</f>
      </c>
    </row>
    <row r="63" spans="3:6" ht="51" hidden="1">
      <c r="C63" s="127">
        <f>IF(AND(C14="Yes",OR(C19="N/A",C20="N/A",C21="N/A",C22="N/A")),"Inconsistent answers re: ambulance notes (Qs 2 &amp; 3-6).  ","")</f>
      </c>
      <c r="D63" s="127">
        <f>IF(AND(D14="Yes",OR(D19="N/A",D20="N/A",D21="N/A",D22="N/A")),"Inconsistent answers re: ambulance notes (Qs 2 &amp; 3-6).  ","")</f>
      </c>
      <c r="E63" s="127">
        <f>IF(AND(E14="Yes",OR(E19="N/A",E20="N/A",E21="N/A",E22="N/A")),"Inconsistent answers re: ambulance notes (Qs 2 &amp; 3-6).  ","")</f>
      </c>
      <c r="F63" s="127" t="str">
        <f>IF(AND(F14="Yes",OR(F19="N/A",F20="N/A",F21="N/A",F22="N/A")),"Inconsistent answers re: ambulance notes (Qs 2 &amp; 3-6).  ","")</f>
        <v>Inconsistent answers re: ambulance notes (Qs 2 &amp; 3-6).  </v>
      </c>
    </row>
    <row r="64" spans="3:6" ht="25.5" hidden="1">
      <c r="C64" s="127">
        <f>IF(AND(C10="",OR(C11&gt;"",C13&gt;"",C14&gt;"",C19&gt;"",C20&lt;&gt;"",C21&lt;&gt;"",C22&lt;&gt;"",C26&lt;&gt;"",C27&gt;"",C28&gt;"",C29&gt;"")),"Enter date of arrival.  ","")</f>
      </c>
      <c r="D64" s="127">
        <f>IF(AND(D10="",OR(D11&gt;"",D13&gt;"",D14&gt;"",D19&gt;"",D20&lt;&gt;"",D21&lt;&gt;"",D22&lt;&gt;"",D26&lt;&gt;"",D27&gt;"",D28&gt;"",D29&gt;"")),"Enter date of arrival.  ","")</f>
      </c>
      <c r="E64" s="127" t="str">
        <f>IF(AND(E10="",OR(E11&gt;"",E13&gt;"",E14&gt;"",E19&gt;"",E20&lt;&gt;"",E21&lt;&gt;"",E22&lt;&gt;"",E26&lt;&gt;"",E27&gt;"",E28&gt;"",E29&gt;"")),"Enter date of arrival.  ","")</f>
        <v>Enter date of arrival.  </v>
      </c>
      <c r="F64" s="127">
        <f>IF(AND(F10="",OR(F11&gt;"",F13&gt;"",F14&gt;"",F19&gt;"",F20&lt;&gt;"",F21&lt;&gt;"",F22&lt;&gt;"",F26&lt;&gt;"",F27&gt;"",F28&gt;"",F29&gt;"")),"Enter date of arrival.  ","")</f>
      </c>
    </row>
    <row r="65" spans="3:6" ht="12.75" hidden="1">
      <c r="C65" s="127">
        <f>IF(AND(C14="No",OR(C19="Yes",C20="Yes",C21="Yes",C22="Yes",C19="No",C20="No",C21="No",C22="No")),"Inconsistent answers re: ambulance notes (Qs 2 and 3-6).  ","")</f>
      </c>
      <c r="D65" s="127">
        <f>IF(AND(D14="No",OR(D19="Yes",D20="Yes",D21="Yes",D22="Yes",D19="No",D20="No",D21="No",D22="No")),"Inconsistent answers re: ambulance notes (Qs 2 and 3-6).  ","")</f>
      </c>
      <c r="E65" s="127">
        <f>IF(AND(E14="No",OR(E19="Yes",E20="Yes",E21="Yes",E22="Yes",E19="No",E20="No",E21="No",E22="No")),"Inconsistent answers re: ambulance notes (Qs 2 and 3-6).  ","")</f>
      </c>
      <c r="F65" s="127">
        <f>IF(AND(F14="No",OR(F19="Yes",F20="Yes",F21="Yes",F22="Yes",F19="No",F20="No",F21="No",F22="No")),"Inconsistent answers re: ambulance notes (Qs 2 and 3-6).  ","")</f>
      </c>
    </row>
    <row r="66" spans="3:6" ht="12.75" hidden="1">
      <c r="C66" s="127">
        <f>IF(AND(C25="",C26="N/A"),"Inconsistent answers re: peak flow on arrival (Qs 7 &amp; 8).  ","")</f>
      </c>
      <c r="D66" s="127">
        <f>IF(AND(D25="",D26="N/A"),"Inconsistent answers re: peak flow on arrival (Qs 7 &amp; 8).  ","")</f>
      </c>
      <c r="E66" s="127">
        <f>IF(AND(E25="",E26="N/A"),"Inconsistent answers re: peak flow on arrival (Qs 7 &amp; 8).  ","")</f>
      </c>
      <c r="F66" s="127">
        <f>IF(AND(F25="",F26="N/A"),"Inconsistent answers re: peak flow on arrival (Qs 7 &amp; 8).  ","")</f>
      </c>
    </row>
    <row r="67" spans="3:6" ht="12.75" hidden="1">
      <c r="C67" s="127">
        <f>IF(OR(AND(C13="Discharged",OR(C44="N/A",C45="N/A")),AND(C13="Admitted",OR(C44="Yes",C44="No",C45="Yes",C45="No"))),"Inconsistent answers re: Discharge information (Qs 1, 21 &amp; 22).  ","")</f>
      </c>
      <c r="D67" s="127">
        <f>IF(OR(AND(D13="Discharged",OR(D44="N/A",D45="N/A")),AND(D13="Admitted",OR(D44="Yes",D44="No",D45="Yes",D45="No"))),"Inconsistent answers re: Discharge information (Qs 1, 21 &amp; 22).  ","")</f>
      </c>
      <c r="E67" s="127">
        <f>IF(OR(AND(E13="Discharged",OR(E44="N/A",E45="N/A")),AND(E13="Admitted",OR(E44="Yes",E44="No",E45="Yes",E45="No"))),"Inconsistent answers re: Discharge information (Qs 1, 21 &amp; 22).  ","")</f>
      </c>
      <c r="F67" s="127">
        <f>IF(OR(AND(F13="Discharged",OR(F44="N/A",F45="N/A")),AND(F13="Admitted",OR(F44="Yes",F44="No",F45="Yes",F45="No"))),"Inconsistent answers re: Discharge information (Qs 1, 21 &amp; 22).  ","")</f>
      </c>
    </row>
    <row r="68" spans="3:6" ht="12.75" hidden="1">
      <c r="C68" s="127">
        <f>IF(AND(C25&lt;&gt;"",C26&lt;&gt;"N/A"),"Inconsistent answers re: Peak flow on arrival (Qs 7 &amp; 8).  ","")</f>
      </c>
      <c r="D68" s="127">
        <f>IF(AND(D25&lt;&gt;"",D26&lt;&gt;"N/A"),"Inconsistent answers re: Peak flow on arrival (Qs 7 &amp; 8).  ","")</f>
      </c>
      <c r="E68" s="127">
        <f>IF(AND(E25&lt;&gt;"",E26&lt;&gt;"N/A"),"Inconsistent answers re: Peak flow on arrival (Qs 7 &amp; 8).  ","")</f>
      </c>
      <c r="F68" s="127">
        <f>IF(AND(F25&lt;&gt;"",F26&lt;&gt;"N/A"),"Inconsistent answers re: Peak flow on arrival (Qs 7 &amp; 8).  ","")</f>
      </c>
    </row>
    <row r="69" spans="3:6" ht="12.75" hidden="1">
      <c r="C69" s="89">
        <f>IF(AND(C35&lt;&gt;"",OR(C34="No",C34="Not Recorded")),"Inconsistent answers re: salbutamol administration (Qs 12 &amp; 13).  ","")</f>
      </c>
      <c r="D69" s="89">
        <f>IF(AND(D35&lt;&gt;"",OR(D34="No",D34="Not Recorded")),"Inconsistent answers re: salbutamol administration (Qs 12 &amp; 13).  ","")</f>
      </c>
      <c r="E69" s="89">
        <f>IF(AND(E35&lt;&gt;"",OR(E34="No",E34="Not Recorded")),"Inconsistent answers re: salbutamol administration (Qs 12 &amp; 13).  ","")</f>
      </c>
      <c r="F69" s="89">
        <f>IF(AND(F35&lt;&gt;"",OR(F34="No",F34="Not Recorded")),"Inconsistent answers re: salbutamol administration (Qs 12 &amp; 13).  ","")</f>
      </c>
    </row>
    <row r="70" spans="3:6" ht="12.75" hidden="1">
      <c r="C70" s="89">
        <f>IF(AND(C37&lt;&gt;"",OR(C36="No",C36="Not Recorded")),"Inconsistent answers re: hydrocortisone administration (Qs 14 &amp; 15).  ","")</f>
      </c>
      <c r="D70" s="89">
        <f>IF(AND(D37&lt;&gt;"",OR(D36="No",D36="Not Recorded")),"Inconsistent answers re: hydrocortisone administration (Qs 14 &amp; 15).  ","")</f>
      </c>
      <c r="E70" s="89">
        <f>IF(AND(E37&lt;&gt;"",OR(E36="No",E36="Not Recorded")),"Inconsistent answers re: hydrocortisone administration (Qs 14 &amp; 15).  ","")</f>
      </c>
      <c r="F70" s="89">
        <f>IF(AND(F37&lt;&gt;"",OR(F36="No",F36="Not Recorded")),"Inconsistent answers re: hydrocortisone administration (Qs 14 &amp; 15).  ","")</f>
      </c>
    </row>
    <row r="71" spans="3:6" ht="12.75" hidden="1">
      <c r="C71" s="89">
        <f>IF(AND(C43&lt;&gt;"",AND(OR(C38="No",C38="Not recorded",C38="N/A"),OR(C39="No",C39="Not recorded",C39="N/A"),OR(C40="No",C40="Not recorded",C40="N/A"),OR(C41="No",C41="Not recorded",C41="N/A"))),"Inconsistent answers re: observation repeats (Qs 16 - 20).  ","")</f>
      </c>
      <c r="D71" s="89">
        <f>IF(AND(D43&lt;&gt;"",AND(OR(D38="No",D38="Not recorded",D38="N/A"),OR(D39="No",D39="Not recorded",D39="N/A"),OR(D40="No",D40="Not recorded",D40="N/A"),OR(D41="No",D41="Not recorded",D41="N/A"))),"Inconsistent answers re: observation repeats (Qs 16 - 20).  ","")</f>
      </c>
      <c r="E71" s="89">
        <f>IF(AND(E43&lt;&gt;"",AND(OR(E38="No",E38="Not recorded",E38="N/A"),OR(E39="No",E39="Not recorded",E39="N/A"),OR(E40="No",E40="Not recorded",E40="N/A"),OR(E41="No",E41="Not recorded",E41="N/A"))),"Inconsistent answers re: observation repeats (Qs 16 - 20).  ","")</f>
      </c>
      <c r="F71" s="89">
        <f>IF(AND(F43&lt;&gt;"",AND(OR(F38="No",F38="Not recorded",F38="N/A"),OR(F39="No",F39="Not recorded",F39="N/A"),OR(F40="No",F40="Not recorded",F40="N/A"),OR(F41="No",F41="Not recorded",F41="N/A"))),"Inconsistent answers re: observation repeats (Qs 16 - 20).  ","")</f>
      </c>
    </row>
  </sheetData>
  <sheetProtection sheet="1" objects="1" scenarios="1" selectLockedCells="1"/>
  <mergeCells count="12">
    <mergeCell ref="A15:B16"/>
    <mergeCell ref="A47:B47"/>
    <mergeCell ref="A49:B50"/>
    <mergeCell ref="A48:B48"/>
    <mergeCell ref="A31:B31"/>
    <mergeCell ref="A23:B24"/>
    <mergeCell ref="B58:C58"/>
    <mergeCell ref="A2:B2"/>
    <mergeCell ref="A9:B9"/>
    <mergeCell ref="A10:B10"/>
    <mergeCell ref="A11:B11"/>
    <mergeCell ref="A12:B12"/>
  </mergeCells>
  <conditionalFormatting sqref="C8:F8">
    <cfRule type="expression" priority="1" dxfId="23" stopIfTrue="1">
      <formula>C48&lt;&gt;""</formula>
    </cfRule>
  </conditionalFormatting>
  <conditionalFormatting sqref="C51:F53">
    <cfRule type="expression" priority="2" dxfId="0" stopIfTrue="1">
      <formula>C60&lt;&gt;""</formula>
    </cfRule>
  </conditionalFormatting>
  <conditionalFormatting sqref="C55:F55">
    <cfRule type="expression" priority="3" dxfId="0" stopIfTrue="1">
      <formula>C62&lt;&gt;""</formula>
    </cfRule>
  </conditionalFormatting>
  <conditionalFormatting sqref="C56:F56">
    <cfRule type="expression" priority="4" dxfId="0" stopIfTrue="1">
      <formula>IF(OR(C59&lt;&gt;"",C60&lt;&gt;"",C61&lt;&gt;"",C62&lt;&gt;""),TRUE,"")</formula>
    </cfRule>
  </conditionalFormatting>
  <conditionalFormatting sqref="C10:F10">
    <cfRule type="expression" priority="5" dxfId="23" stopIfTrue="1">
      <formula>C64&lt;&gt;""</formula>
    </cfRule>
  </conditionalFormatting>
  <conditionalFormatting sqref="C11:F11">
    <cfRule type="expression" priority="6" dxfId="0" stopIfTrue="1">
      <formula>IF(OR(C59&lt;&gt;"",C60&lt;&gt;"",C61&lt;&gt;"",C62&lt;&gt;""),TRUE,"")</formula>
    </cfRule>
  </conditionalFormatting>
  <conditionalFormatting sqref="C12:F12">
    <cfRule type="expression" priority="7" dxfId="0" stopIfTrue="1">
      <formula>IF(OR(C59&lt;&gt;"",C60&lt;&gt;"",C61&lt;&gt;"",C62&lt;&gt;""),TRUE,"")</formula>
    </cfRule>
  </conditionalFormatting>
  <conditionalFormatting sqref="C13:F13">
    <cfRule type="expression" priority="8" dxfId="0" stopIfTrue="1">
      <formula>C67&lt;&gt;""</formula>
    </cfRule>
  </conditionalFormatting>
  <conditionalFormatting sqref="C14:F14">
    <cfRule type="expression" priority="9" dxfId="0" stopIfTrue="1">
      <formula>IF(OR(C63&lt;&gt;"",C65&lt;&gt;""),TRUE,"")</formula>
    </cfRule>
  </conditionalFormatting>
  <conditionalFormatting sqref="C44:F44">
    <cfRule type="cellIs" priority="10" dxfId="6" operator="equal" stopIfTrue="1">
      <formula>"N/A"</formula>
    </cfRule>
    <cfRule type="expression" priority="11" dxfId="0" stopIfTrue="1">
      <formula>C67&lt;&gt;""</formula>
    </cfRule>
  </conditionalFormatting>
  <conditionalFormatting sqref="C45:F45">
    <cfRule type="cellIs" priority="12" dxfId="6" operator="equal" stopIfTrue="1">
      <formula>"N/A"</formula>
    </cfRule>
    <cfRule type="expression" priority="13" dxfId="0" stopIfTrue="1">
      <formula>C67&lt;&gt;""</formula>
    </cfRule>
  </conditionalFormatting>
  <conditionalFormatting sqref="C54:F54">
    <cfRule type="cellIs" priority="14" dxfId="14" operator="equal" stopIfTrue="1">
      <formula>0</formula>
    </cfRule>
  </conditionalFormatting>
  <conditionalFormatting sqref="C19:F19">
    <cfRule type="expression" priority="15" dxfId="0" stopIfTrue="1">
      <formula>IF(OR(C63&lt;&gt;"",C65&lt;&gt;""),TRUE,"")</formula>
    </cfRule>
    <cfRule type="cellIs" priority="16" dxfId="6" operator="equal" stopIfTrue="1">
      <formula>"N/A"</formula>
    </cfRule>
  </conditionalFormatting>
  <conditionalFormatting sqref="C20:F20">
    <cfRule type="expression" priority="17" dxfId="0" stopIfTrue="1">
      <formula>IF(OR(C63&lt;&gt;"",C65&lt;&gt;""),TRUE,"")</formula>
    </cfRule>
    <cfRule type="cellIs" priority="18" dxfId="6" operator="equal" stopIfTrue="1">
      <formula>"N/A"</formula>
    </cfRule>
  </conditionalFormatting>
  <conditionalFormatting sqref="C21:F21">
    <cfRule type="expression" priority="19" dxfId="0" stopIfTrue="1">
      <formula>IF(OR(C63&lt;&gt;"",C65&lt;&gt;""),TRUE,"")</formula>
    </cfRule>
    <cfRule type="cellIs" priority="20" dxfId="6" operator="equal" stopIfTrue="1">
      <formula>"N/A"</formula>
    </cfRule>
  </conditionalFormatting>
  <conditionalFormatting sqref="C22:F22">
    <cfRule type="expression" priority="21" dxfId="0" stopIfTrue="1">
      <formula>IF(OR(C63&lt;&gt;"",C65&lt;&gt;""),TRUE,"")</formula>
    </cfRule>
    <cfRule type="cellIs" priority="22" dxfId="6" operator="equal" stopIfTrue="1">
      <formula>"N/A"</formula>
    </cfRule>
  </conditionalFormatting>
  <conditionalFormatting sqref="C25:F25">
    <cfRule type="expression" priority="23" dxfId="0" stopIfTrue="1">
      <formula>IF(OR(C66&lt;&gt;"",C68&lt;&gt;""),TRUE,"")</formula>
    </cfRule>
  </conditionalFormatting>
  <conditionalFormatting sqref="C26:F26">
    <cfRule type="expression" priority="24" dxfId="0" stopIfTrue="1">
      <formula>IF(OR(C66&lt;&gt;"",C68&lt;&gt;""),TRUE,"")</formula>
    </cfRule>
    <cfRule type="cellIs" priority="25" dxfId="6" operator="equal" stopIfTrue="1">
      <formula>"N/A"</formula>
    </cfRule>
  </conditionalFormatting>
  <conditionalFormatting sqref="C34:F34">
    <cfRule type="expression" priority="26" dxfId="0" stopIfTrue="1">
      <formula>C69&lt;&gt;""</formula>
    </cfRule>
  </conditionalFormatting>
  <conditionalFormatting sqref="C35:F35">
    <cfRule type="expression" priority="27" dxfId="6" stopIfTrue="1">
      <formula>IF(OR(C34="No",C34="Not recorded"),TRUE,"")</formula>
    </cfRule>
    <cfRule type="expression" priority="28" dxfId="0" stopIfTrue="1">
      <formula>IF(OR(C60&lt;&gt;"",C69&lt;&gt;""),TRUE,"")</formula>
    </cfRule>
  </conditionalFormatting>
  <conditionalFormatting sqref="C36:F36">
    <cfRule type="expression" priority="29" dxfId="0" stopIfTrue="1">
      <formula>C70&lt;&gt;""</formula>
    </cfRule>
  </conditionalFormatting>
  <conditionalFormatting sqref="C37:F37">
    <cfRule type="expression" priority="30" dxfId="6" stopIfTrue="1">
      <formula>IF(OR(C36="No",C36="Not recorded"),TRUE,"")</formula>
    </cfRule>
    <cfRule type="expression" priority="31" dxfId="0" stopIfTrue="1">
      <formula>IF(OR(C61&lt;&gt;"",C70&lt;&gt;""),TRUE,"")</formula>
    </cfRule>
  </conditionalFormatting>
  <conditionalFormatting sqref="C38:F38">
    <cfRule type="expression" priority="32" dxfId="0" stopIfTrue="1">
      <formula>C71&lt;&gt;""</formula>
    </cfRule>
  </conditionalFormatting>
  <conditionalFormatting sqref="C39:F39">
    <cfRule type="expression" priority="33" dxfId="0" stopIfTrue="1">
      <formula>C71&lt;&gt;""</formula>
    </cfRule>
  </conditionalFormatting>
  <conditionalFormatting sqref="C40:F40">
    <cfRule type="expression" priority="34" dxfId="0" stopIfTrue="1">
      <formula>C71&lt;&gt;""</formula>
    </cfRule>
  </conditionalFormatting>
  <conditionalFormatting sqref="C41:F41">
    <cfRule type="expression" priority="35" dxfId="0" stopIfTrue="1">
      <formula>C71&lt;&gt;""</formula>
    </cfRule>
  </conditionalFormatting>
  <conditionalFormatting sqref="C43:F43">
    <cfRule type="expression" priority="36" dxfId="0" stopIfTrue="1">
      <formula>IF(OR(C62&lt;&gt;"",C71&lt;&gt;""),TRUE,"")</formula>
    </cfRule>
  </conditionalFormatting>
  <dataValidations count="11">
    <dataValidation allowBlank="1" showInputMessage="1" showErrorMessage="1" error="Please select an answer from the drop-down list" sqref="C42:F42"/>
    <dataValidation type="list" allowBlank="1" showInputMessage="1" showErrorMessage="1" prompt="use drop down list" error="Invalid entry. Enter data using drop down list" sqref="C14:F14">
      <formula1>"Yes,No"</formula1>
    </dataValidation>
    <dataValidation type="list" allowBlank="1" showInputMessage="1" showErrorMessage="1" prompt="use drop-down list" error="Invalid entry. Enter data using drop down list" sqref="C13:F13">
      <formula1>"Admitted,Discharged"</formula1>
    </dataValidation>
    <dataValidation type="time" allowBlank="1" showInputMessage="1" showErrorMessage="1" prompt="Enter a time between 00:00 and 23:59 using 24 hr clock (with a colon betwen hours &amp; mins)" error="Please enter time using 24 hour clock in format hh:mm (e.g. 19:23) or leave blank if not known" sqref="C11:F12">
      <formula1>0</formula1>
      <formula2>0.9993055555555556</formula2>
    </dataValidation>
    <dataValidation type="date" allowBlank="1" showInputMessage="1" showErrorMessage="1" prompt="Enter the date of arrival using format dd/mm/yyyy" error="Please enter the date in format dd/mm/yyyy (e.g.10/09/2009)" sqref="C10:F10">
      <formula1>38353</formula1>
      <formula2>43100</formula2>
    </dataValidation>
    <dataValidation type="list" allowBlank="1" showInputMessage="1" showErrorMessage="1" prompt="use drop-down list" error="Invalid entry. Enter data using drop down list" sqref="C19:F22 C26:F26">
      <formula1>"Yes,No,N/A"</formula1>
    </dataValidation>
    <dataValidation type="list" allowBlank="1" showInputMessage="1" showErrorMessage="1" prompt="use drop-down list" error="Invalid entry. Enter data using drop down list" sqref="C34:F34 C36:F36 C27:F29">
      <formula1>"Yes,No,Not recorded"</formula1>
    </dataValidation>
    <dataValidation type="decimal" allowBlank="1" showInputMessage="1" showErrorMessage="1" prompt="Enter value or leave blank if not measured or not known" error="Please enter peak flow as a number between 1 and 750 or leave blank if not measured or not known" sqref="C25:F25">
      <formula1>1</formula1>
      <formula2>750</formula2>
    </dataValidation>
    <dataValidation type="list" allowBlank="1" showInputMessage="1" showErrorMessage="1" prompt="use drop-down list" error="Invalid entry. Enter data using drop down list" sqref="C44:F45">
      <formula1>"Yes,No,N/A,Not recorded"</formula1>
    </dataValidation>
    <dataValidation type="time" allowBlank="1" showInputMessage="1" showErrorMessage="1" prompt="Enter a time between 00:00 and 23:59 using 24 hr clock (with a colon betwen hours &amp; mins) or leave blank if not known" error="Please enter time using 24 hour clock in format hh:mm (e.g. 19:23) or leave blank if not known" sqref="C35:F35 C37:F37 C43:F43">
      <formula1>0</formula1>
      <formula2>0.9993055555555556</formula2>
    </dataValidation>
    <dataValidation type="list" allowBlank="1" showInputMessage="1" showErrorMessage="1" prompt="use drop-down list" error="Invalid entry. Enter data using drop down list" sqref="C38:F41">
      <formula1>"Yes,No,Not recorded,N/A"</formula1>
    </dataValidation>
  </dataValidations>
  <printOptions horizontalCentered="1"/>
  <pageMargins left="0.31496062992125984" right="0.31496062992125984" top="0.31496062992125984" bottom="0.31496062992125984" header="0.2362204724409449" footer="0.15748031496062992"/>
  <pageSetup fitToHeight="1" fitToWidth="1" horizontalDpi="600" verticalDpi="600" orientation="landscape"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A1:DK71"/>
  <sheetViews>
    <sheetView showGridLines="0" zoomScale="85" zoomScaleNormal="8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0.421875" defaultRowHeight="12.75"/>
  <cols>
    <col min="1" max="1" width="5.28125" style="89" customWidth="1"/>
    <col min="2" max="2" width="92.00390625" style="89" customWidth="1"/>
    <col min="3" max="102" width="15.7109375" style="89" customWidth="1"/>
    <col min="103" max="103" width="18.7109375" style="91" hidden="1" customWidth="1"/>
    <col min="104" max="104" width="1.28515625" style="92" customWidth="1"/>
    <col min="105" max="105" width="1.7109375" style="89" customWidth="1"/>
    <col min="106" max="106" width="11.421875" style="89" hidden="1" customWidth="1"/>
    <col min="107" max="107" width="16.00390625" style="89" hidden="1" customWidth="1"/>
    <col min="108" max="108" width="20.57421875" style="89" hidden="1" customWidth="1"/>
    <col min="109" max="109" width="6.00390625" style="91" hidden="1" customWidth="1"/>
    <col min="110" max="111" width="10.421875" style="91" hidden="1" customWidth="1"/>
    <col min="112" max="112" width="11.28125" style="91" hidden="1" customWidth="1"/>
    <col min="113" max="113" width="10.421875" style="91" hidden="1" customWidth="1"/>
    <col min="114" max="115" width="10.421875" style="89" hidden="1" customWidth="1"/>
    <col min="116" max="16384" width="10.421875" style="89" customWidth="1"/>
  </cols>
  <sheetData>
    <row r="1" spans="1:113" s="63" customFormat="1" ht="42" customHeight="1">
      <c r="A1" s="62"/>
      <c r="B1" s="62"/>
      <c r="DE1" s="103"/>
      <c r="DF1" s="103"/>
      <c r="DG1" s="103"/>
      <c r="DH1" s="103"/>
      <c r="DI1" s="103"/>
    </row>
    <row r="2" spans="1:104" ht="18">
      <c r="A2" s="154" t="s">
        <v>319</v>
      </c>
      <c r="B2" s="154"/>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8"/>
      <c r="CZ2" s="87"/>
    </row>
    <row r="3" spans="1:2" ht="6" customHeight="1">
      <c r="A3" s="66"/>
      <c r="B3" s="90"/>
    </row>
    <row r="4" ht="12.75">
      <c r="A4" s="93" t="s">
        <v>405</v>
      </c>
    </row>
    <row r="5" spans="1:113" s="94" customFormat="1" ht="21.75" customHeight="1">
      <c r="A5" s="164" t="s">
        <v>486</v>
      </c>
      <c r="B5" s="164"/>
      <c r="CY5" s="95"/>
      <c r="CZ5" s="96"/>
      <c r="DE5" s="95"/>
      <c r="DF5" s="95"/>
      <c r="DG5" s="95"/>
      <c r="DH5" s="95"/>
      <c r="DI5" s="95"/>
    </row>
    <row r="6" spans="1:113" s="94" customFormat="1" ht="15.75" customHeight="1">
      <c r="A6" s="165" t="s">
        <v>439</v>
      </c>
      <c r="B6" s="165"/>
      <c r="CY6" s="95"/>
      <c r="CZ6" s="96"/>
      <c r="DE6" s="95"/>
      <c r="DF6" s="95"/>
      <c r="DG6" s="95"/>
      <c r="DH6" s="95"/>
      <c r="DI6" s="95"/>
    </row>
    <row r="7" spans="1:113" s="94" customFormat="1" ht="54.75" customHeight="1" thickBot="1">
      <c r="A7" s="122"/>
      <c r="B7" s="122"/>
      <c r="CY7" s="95"/>
      <c r="CZ7" s="96"/>
      <c r="DE7" s="95"/>
      <c r="DF7" s="95"/>
      <c r="DG7" s="95"/>
      <c r="DH7" s="95"/>
      <c r="DI7" s="95"/>
    </row>
    <row r="8" spans="1:104" ht="13.5" thickTop="1">
      <c r="A8" s="72"/>
      <c r="B8" s="73"/>
      <c r="C8" s="74" t="s">
        <v>756</v>
      </c>
      <c r="D8" s="74" t="s">
        <v>757</v>
      </c>
      <c r="E8" s="74" t="s">
        <v>758</v>
      </c>
      <c r="F8" s="74" t="s">
        <v>759</v>
      </c>
      <c r="G8" s="74" t="s">
        <v>760</v>
      </c>
      <c r="H8" s="74" t="s">
        <v>761</v>
      </c>
      <c r="I8" s="74" t="s">
        <v>762</v>
      </c>
      <c r="J8" s="74" t="s">
        <v>763</v>
      </c>
      <c r="K8" s="74" t="s">
        <v>764</v>
      </c>
      <c r="L8" s="74" t="s">
        <v>765</v>
      </c>
      <c r="M8" s="74" t="s">
        <v>766</v>
      </c>
      <c r="N8" s="74" t="s">
        <v>767</v>
      </c>
      <c r="O8" s="74" t="s">
        <v>768</v>
      </c>
      <c r="P8" s="74" t="s">
        <v>769</v>
      </c>
      <c r="Q8" s="74" t="s">
        <v>770</v>
      </c>
      <c r="R8" s="74" t="s">
        <v>771</v>
      </c>
      <c r="S8" s="74" t="s">
        <v>772</v>
      </c>
      <c r="T8" s="74" t="s">
        <v>773</v>
      </c>
      <c r="U8" s="74" t="s">
        <v>774</v>
      </c>
      <c r="V8" s="74" t="s">
        <v>775</v>
      </c>
      <c r="W8" s="74" t="s">
        <v>776</v>
      </c>
      <c r="X8" s="74" t="s">
        <v>777</v>
      </c>
      <c r="Y8" s="74" t="s">
        <v>778</v>
      </c>
      <c r="Z8" s="74" t="s">
        <v>779</v>
      </c>
      <c r="AA8" s="74" t="s">
        <v>780</v>
      </c>
      <c r="AB8" s="74" t="s">
        <v>781</v>
      </c>
      <c r="AC8" s="74" t="s">
        <v>782</v>
      </c>
      <c r="AD8" s="74" t="s">
        <v>783</v>
      </c>
      <c r="AE8" s="74" t="s">
        <v>784</v>
      </c>
      <c r="AF8" s="74" t="s">
        <v>785</v>
      </c>
      <c r="AG8" s="74" t="s">
        <v>786</v>
      </c>
      <c r="AH8" s="74" t="s">
        <v>787</v>
      </c>
      <c r="AI8" s="74" t="s">
        <v>788</v>
      </c>
      <c r="AJ8" s="74" t="s">
        <v>789</v>
      </c>
      <c r="AK8" s="74" t="s">
        <v>790</v>
      </c>
      <c r="AL8" s="74" t="s">
        <v>791</v>
      </c>
      <c r="AM8" s="74" t="s">
        <v>792</v>
      </c>
      <c r="AN8" s="74" t="s">
        <v>793</v>
      </c>
      <c r="AO8" s="74" t="s">
        <v>794</v>
      </c>
      <c r="AP8" s="74" t="s">
        <v>795</v>
      </c>
      <c r="AQ8" s="74" t="s">
        <v>796</v>
      </c>
      <c r="AR8" s="74" t="s">
        <v>797</v>
      </c>
      <c r="AS8" s="74" t="s">
        <v>798</v>
      </c>
      <c r="AT8" s="74" t="s">
        <v>799</v>
      </c>
      <c r="AU8" s="74" t="s">
        <v>800</v>
      </c>
      <c r="AV8" s="74" t="s">
        <v>801</v>
      </c>
      <c r="AW8" s="74" t="s">
        <v>802</v>
      </c>
      <c r="AX8" s="74" t="s">
        <v>803</v>
      </c>
      <c r="AY8" s="74" t="s">
        <v>804</v>
      </c>
      <c r="AZ8" s="74" t="s">
        <v>805</v>
      </c>
      <c r="BA8" s="74" t="s">
        <v>806</v>
      </c>
      <c r="BB8" s="74" t="s">
        <v>807</v>
      </c>
      <c r="BC8" s="74" t="s">
        <v>808</v>
      </c>
      <c r="BD8" s="74" t="s">
        <v>809</v>
      </c>
      <c r="BE8" s="74" t="s">
        <v>810</v>
      </c>
      <c r="BF8" s="74" t="s">
        <v>840</v>
      </c>
      <c r="BG8" s="74" t="s">
        <v>841</v>
      </c>
      <c r="BH8" s="74" t="s">
        <v>842</v>
      </c>
      <c r="BI8" s="74" t="s">
        <v>843</v>
      </c>
      <c r="BJ8" s="74" t="s">
        <v>844</v>
      </c>
      <c r="BK8" s="74" t="s">
        <v>845</v>
      </c>
      <c r="BL8" s="74" t="s">
        <v>846</v>
      </c>
      <c r="BM8" s="74" t="s">
        <v>847</v>
      </c>
      <c r="BN8" s="74" t="s">
        <v>848</v>
      </c>
      <c r="BO8" s="74" t="s">
        <v>849</v>
      </c>
      <c r="BP8" s="74" t="s">
        <v>850</v>
      </c>
      <c r="BQ8" s="74" t="s">
        <v>851</v>
      </c>
      <c r="BR8" s="74" t="s">
        <v>852</v>
      </c>
      <c r="BS8" s="74" t="s">
        <v>853</v>
      </c>
      <c r="BT8" s="74" t="s">
        <v>854</v>
      </c>
      <c r="BU8" s="74" t="s">
        <v>855</v>
      </c>
      <c r="BV8" s="74" t="s">
        <v>856</v>
      </c>
      <c r="BW8" s="74" t="s">
        <v>857</v>
      </c>
      <c r="BX8" s="74" t="s">
        <v>858</v>
      </c>
      <c r="BY8" s="74" t="s">
        <v>859</v>
      </c>
      <c r="BZ8" s="74" t="s">
        <v>860</v>
      </c>
      <c r="CA8" s="74" t="s">
        <v>861</v>
      </c>
      <c r="CB8" s="74" t="s">
        <v>862</v>
      </c>
      <c r="CC8" s="74" t="s">
        <v>863</v>
      </c>
      <c r="CD8" s="74" t="s">
        <v>864</v>
      </c>
      <c r="CE8" s="74" t="s">
        <v>865</v>
      </c>
      <c r="CF8" s="74" t="s">
        <v>866</v>
      </c>
      <c r="CG8" s="74" t="s">
        <v>867</v>
      </c>
      <c r="CH8" s="74" t="s">
        <v>868</v>
      </c>
      <c r="CI8" s="74" t="s">
        <v>869</v>
      </c>
      <c r="CJ8" s="74" t="s">
        <v>870</v>
      </c>
      <c r="CK8" s="74" t="s">
        <v>871</v>
      </c>
      <c r="CL8" s="74" t="s">
        <v>872</v>
      </c>
      <c r="CM8" s="74" t="s">
        <v>873</v>
      </c>
      <c r="CN8" s="74" t="s">
        <v>874</v>
      </c>
      <c r="CO8" s="74" t="s">
        <v>875</v>
      </c>
      <c r="CP8" s="74" t="s">
        <v>876</v>
      </c>
      <c r="CQ8" s="74" t="s">
        <v>877</v>
      </c>
      <c r="CR8" s="74" t="s">
        <v>878</v>
      </c>
      <c r="CS8" s="74" t="s">
        <v>879</v>
      </c>
      <c r="CT8" s="74" t="s">
        <v>880</v>
      </c>
      <c r="CU8" s="74" t="s">
        <v>881</v>
      </c>
      <c r="CV8" s="74" t="s">
        <v>882</v>
      </c>
      <c r="CW8" s="74" t="s">
        <v>883</v>
      </c>
      <c r="CX8" s="74" t="s">
        <v>884</v>
      </c>
      <c r="CY8" s="97" t="s">
        <v>736</v>
      </c>
      <c r="CZ8" s="98"/>
    </row>
    <row r="9" spans="1:104" ht="12.75">
      <c r="A9" s="155" t="s">
        <v>971</v>
      </c>
      <c r="B9" s="156"/>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99"/>
    </row>
    <row r="10" spans="1:109" ht="12.75">
      <c r="A10" s="155" t="s">
        <v>272</v>
      </c>
      <c r="B10" s="156"/>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99"/>
      <c r="DB10" s="89">
        <f>COUNT(C10:CX10)</f>
        <v>0</v>
      </c>
      <c r="DC10" s="89" t="s">
        <v>333</v>
      </c>
      <c r="DD10" s="89" t="s">
        <v>345</v>
      </c>
      <c r="DE10" s="91">
        <f>COUNT(C10:CX10)</f>
        <v>0</v>
      </c>
    </row>
    <row r="11" spans="1:109" ht="12.75">
      <c r="A11" s="155" t="s">
        <v>969</v>
      </c>
      <c r="B11" s="156"/>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99"/>
      <c r="DB11" s="89">
        <f>COUNT(C11:CX11)</f>
        <v>0</v>
      </c>
      <c r="DC11" s="89" t="s">
        <v>333</v>
      </c>
      <c r="DD11" s="89" t="s">
        <v>346</v>
      </c>
      <c r="DE11" s="91">
        <f>COUNT(C11:CX11)</f>
        <v>0</v>
      </c>
    </row>
    <row r="12" spans="1:112" ht="12.75">
      <c r="A12" s="155" t="s">
        <v>970</v>
      </c>
      <c r="B12" s="156"/>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99"/>
      <c r="DB12" s="89">
        <f>COUNT(C12:CX12)</f>
        <v>0</v>
      </c>
      <c r="DC12" s="89" t="s">
        <v>333</v>
      </c>
      <c r="DD12" s="89" t="s">
        <v>347</v>
      </c>
      <c r="DE12" s="91">
        <f>COUNT(C12:CX12)</f>
        <v>0</v>
      </c>
      <c r="DG12" s="91" t="s">
        <v>450</v>
      </c>
      <c r="DH12" s="91" t="s">
        <v>451</v>
      </c>
    </row>
    <row r="13" spans="1:112" ht="12.75" customHeight="1">
      <c r="A13" s="140" t="s">
        <v>972</v>
      </c>
      <c r="B13" s="78" t="s">
        <v>271</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99"/>
      <c r="DB13" s="89">
        <f>COUNTA(C13:CX13)</f>
        <v>0</v>
      </c>
      <c r="DC13" s="89" t="s">
        <v>335</v>
      </c>
      <c r="DD13" s="89" t="s">
        <v>349</v>
      </c>
      <c r="DE13" s="91">
        <f>COUNTIF(C14:CX14,"Yes")</f>
        <v>0</v>
      </c>
      <c r="DG13" s="91">
        <f>COUNTIF(C13:CX13,"Admitted")</f>
        <v>0</v>
      </c>
      <c r="DH13" s="91">
        <f>COUNTIF(C13:CX13,"Discharged")</f>
        <v>0</v>
      </c>
    </row>
    <row r="14" spans="1:109" ht="12.75">
      <c r="A14" s="141" t="s">
        <v>973</v>
      </c>
      <c r="B14" s="79" t="s">
        <v>337</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99"/>
      <c r="DB14" s="89">
        <f>COUNTA(C14:CX14)</f>
        <v>0</v>
      </c>
      <c r="DC14" s="89" t="s">
        <v>335</v>
      </c>
      <c r="DD14" s="104" t="s">
        <v>348</v>
      </c>
      <c r="DE14" s="105">
        <f>COUNTIF(C14:CX14,"No")</f>
        <v>0</v>
      </c>
    </row>
    <row r="15" spans="1:104" ht="6" customHeight="1">
      <c r="A15" s="157" t="s">
        <v>1135</v>
      </c>
      <c r="B15" s="158"/>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99"/>
    </row>
    <row r="16" spans="1:113" ht="26.25" customHeight="1">
      <c r="A16" s="159"/>
      <c r="B16" s="16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99"/>
      <c r="DF16" s="91" t="s">
        <v>753</v>
      </c>
      <c r="DG16" s="91" t="s">
        <v>754</v>
      </c>
      <c r="DH16" s="91" t="s">
        <v>350</v>
      </c>
      <c r="DI16" s="91" t="s">
        <v>351</v>
      </c>
    </row>
    <row r="17" spans="1:104" ht="26.25" customHeight="1" hidden="1">
      <c r="A17" s="76"/>
      <c r="B17" s="77"/>
      <c r="C17" s="112" t="s">
        <v>753</v>
      </c>
      <c r="D17" s="112" t="s">
        <v>753</v>
      </c>
      <c r="E17" s="112" t="s">
        <v>753</v>
      </c>
      <c r="F17" s="112" t="s">
        <v>753</v>
      </c>
      <c r="G17" s="112" t="s">
        <v>753</v>
      </c>
      <c r="H17" s="112" t="s">
        <v>753</v>
      </c>
      <c r="I17" s="112" t="s">
        <v>753</v>
      </c>
      <c r="J17" s="112" t="s">
        <v>753</v>
      </c>
      <c r="K17" s="112" t="s">
        <v>753</v>
      </c>
      <c r="L17" s="112" t="s">
        <v>753</v>
      </c>
      <c r="M17" s="112" t="s">
        <v>753</v>
      </c>
      <c r="N17" s="112" t="s">
        <v>753</v>
      </c>
      <c r="O17" s="112" t="s">
        <v>753</v>
      </c>
      <c r="P17" s="112" t="s">
        <v>753</v>
      </c>
      <c r="Q17" s="112" t="s">
        <v>753</v>
      </c>
      <c r="R17" s="112" t="s">
        <v>753</v>
      </c>
      <c r="S17" s="112" t="s">
        <v>753</v>
      </c>
      <c r="T17" s="112" t="s">
        <v>753</v>
      </c>
      <c r="U17" s="112" t="s">
        <v>753</v>
      </c>
      <c r="V17" s="112" t="s">
        <v>753</v>
      </c>
      <c r="W17" s="112" t="s">
        <v>753</v>
      </c>
      <c r="X17" s="112" t="s">
        <v>753</v>
      </c>
      <c r="Y17" s="112" t="s">
        <v>753</v>
      </c>
      <c r="Z17" s="112" t="s">
        <v>753</v>
      </c>
      <c r="AA17" s="112" t="s">
        <v>753</v>
      </c>
      <c r="AB17" s="112" t="s">
        <v>753</v>
      </c>
      <c r="AC17" s="112" t="s">
        <v>753</v>
      </c>
      <c r="AD17" s="112" t="s">
        <v>753</v>
      </c>
      <c r="AE17" s="112" t="s">
        <v>753</v>
      </c>
      <c r="AF17" s="112" t="s">
        <v>753</v>
      </c>
      <c r="AG17" s="112" t="s">
        <v>753</v>
      </c>
      <c r="AH17" s="112" t="s">
        <v>753</v>
      </c>
      <c r="AI17" s="112" t="s">
        <v>753</v>
      </c>
      <c r="AJ17" s="112" t="s">
        <v>753</v>
      </c>
      <c r="AK17" s="112" t="s">
        <v>753</v>
      </c>
      <c r="AL17" s="112" t="s">
        <v>753</v>
      </c>
      <c r="AM17" s="112" t="s">
        <v>753</v>
      </c>
      <c r="AN17" s="112" t="s">
        <v>753</v>
      </c>
      <c r="AO17" s="112" t="s">
        <v>753</v>
      </c>
      <c r="AP17" s="112" t="s">
        <v>753</v>
      </c>
      <c r="AQ17" s="112" t="s">
        <v>753</v>
      </c>
      <c r="AR17" s="112" t="s">
        <v>753</v>
      </c>
      <c r="AS17" s="112" t="s">
        <v>753</v>
      </c>
      <c r="AT17" s="112" t="s">
        <v>753</v>
      </c>
      <c r="AU17" s="112" t="s">
        <v>753</v>
      </c>
      <c r="AV17" s="112" t="s">
        <v>753</v>
      </c>
      <c r="AW17" s="112" t="s">
        <v>753</v>
      </c>
      <c r="AX17" s="112" t="s">
        <v>753</v>
      </c>
      <c r="AY17" s="112" t="s">
        <v>753</v>
      </c>
      <c r="AZ17" s="112" t="s">
        <v>753</v>
      </c>
      <c r="BA17" s="112" t="s">
        <v>753</v>
      </c>
      <c r="BB17" s="112" t="s">
        <v>753</v>
      </c>
      <c r="BC17" s="112" t="s">
        <v>753</v>
      </c>
      <c r="BD17" s="112" t="s">
        <v>753</v>
      </c>
      <c r="BE17" s="112" t="s">
        <v>753</v>
      </c>
      <c r="BF17" s="112" t="s">
        <v>753</v>
      </c>
      <c r="BG17" s="112" t="s">
        <v>753</v>
      </c>
      <c r="BH17" s="112" t="s">
        <v>753</v>
      </c>
      <c r="BI17" s="112" t="s">
        <v>753</v>
      </c>
      <c r="BJ17" s="112" t="s">
        <v>753</v>
      </c>
      <c r="BK17" s="112" t="s">
        <v>753</v>
      </c>
      <c r="BL17" s="112" t="s">
        <v>753</v>
      </c>
      <c r="BM17" s="112" t="s">
        <v>753</v>
      </c>
      <c r="BN17" s="112" t="s">
        <v>753</v>
      </c>
      <c r="BO17" s="112" t="s">
        <v>753</v>
      </c>
      <c r="BP17" s="112" t="s">
        <v>753</v>
      </c>
      <c r="BQ17" s="112" t="s">
        <v>753</v>
      </c>
      <c r="BR17" s="112" t="s">
        <v>753</v>
      </c>
      <c r="BS17" s="112" t="s">
        <v>753</v>
      </c>
      <c r="BT17" s="112" t="s">
        <v>753</v>
      </c>
      <c r="BU17" s="112" t="s">
        <v>753</v>
      </c>
      <c r="BV17" s="112" t="s">
        <v>753</v>
      </c>
      <c r="BW17" s="112" t="s">
        <v>753</v>
      </c>
      <c r="BX17" s="112" t="s">
        <v>753</v>
      </c>
      <c r="BY17" s="112" t="s">
        <v>753</v>
      </c>
      <c r="BZ17" s="112" t="s">
        <v>753</v>
      </c>
      <c r="CA17" s="112" t="s">
        <v>753</v>
      </c>
      <c r="CB17" s="112" t="s">
        <v>753</v>
      </c>
      <c r="CC17" s="112" t="s">
        <v>753</v>
      </c>
      <c r="CD17" s="112" t="s">
        <v>753</v>
      </c>
      <c r="CE17" s="112" t="s">
        <v>753</v>
      </c>
      <c r="CF17" s="112" t="s">
        <v>753</v>
      </c>
      <c r="CG17" s="112" t="s">
        <v>753</v>
      </c>
      <c r="CH17" s="112" t="s">
        <v>753</v>
      </c>
      <c r="CI17" s="112" t="s">
        <v>753</v>
      </c>
      <c r="CJ17" s="112" t="s">
        <v>753</v>
      </c>
      <c r="CK17" s="112" t="s">
        <v>753</v>
      </c>
      <c r="CL17" s="112" t="s">
        <v>753</v>
      </c>
      <c r="CM17" s="112" t="s">
        <v>753</v>
      </c>
      <c r="CN17" s="112" t="s">
        <v>753</v>
      </c>
      <c r="CO17" s="112" t="s">
        <v>753</v>
      </c>
      <c r="CP17" s="112" t="s">
        <v>753</v>
      </c>
      <c r="CQ17" s="112" t="s">
        <v>753</v>
      </c>
      <c r="CR17" s="112" t="s">
        <v>753</v>
      </c>
      <c r="CS17" s="112" t="s">
        <v>753</v>
      </c>
      <c r="CT17" s="112" t="s">
        <v>753</v>
      </c>
      <c r="CU17" s="112" t="s">
        <v>753</v>
      </c>
      <c r="CV17" s="112" t="s">
        <v>753</v>
      </c>
      <c r="CW17" s="112" t="s">
        <v>753</v>
      </c>
      <c r="CX17" s="112" t="s">
        <v>753</v>
      </c>
      <c r="CY17" s="112" t="s">
        <v>753</v>
      </c>
      <c r="CZ17" s="99"/>
    </row>
    <row r="18" spans="1:104" ht="26.25" customHeight="1" hidden="1">
      <c r="A18" s="76"/>
      <c r="B18" s="77"/>
      <c r="C18" s="112" t="s">
        <v>754</v>
      </c>
      <c r="D18" s="112" t="s">
        <v>754</v>
      </c>
      <c r="E18" s="112" t="s">
        <v>754</v>
      </c>
      <c r="F18" s="112" t="s">
        <v>754</v>
      </c>
      <c r="G18" s="112" t="s">
        <v>754</v>
      </c>
      <c r="H18" s="112" t="s">
        <v>754</v>
      </c>
      <c r="I18" s="112" t="s">
        <v>754</v>
      </c>
      <c r="J18" s="112" t="s">
        <v>754</v>
      </c>
      <c r="K18" s="112" t="s">
        <v>754</v>
      </c>
      <c r="L18" s="112" t="s">
        <v>754</v>
      </c>
      <c r="M18" s="112" t="s">
        <v>754</v>
      </c>
      <c r="N18" s="112" t="s">
        <v>754</v>
      </c>
      <c r="O18" s="112" t="s">
        <v>754</v>
      </c>
      <c r="P18" s="112" t="s">
        <v>754</v>
      </c>
      <c r="Q18" s="112" t="s">
        <v>754</v>
      </c>
      <c r="R18" s="112" t="s">
        <v>754</v>
      </c>
      <c r="S18" s="112" t="s">
        <v>754</v>
      </c>
      <c r="T18" s="112" t="s">
        <v>754</v>
      </c>
      <c r="U18" s="112" t="s">
        <v>754</v>
      </c>
      <c r="V18" s="112" t="s">
        <v>754</v>
      </c>
      <c r="W18" s="112" t="s">
        <v>754</v>
      </c>
      <c r="X18" s="112" t="s">
        <v>754</v>
      </c>
      <c r="Y18" s="112" t="s">
        <v>754</v>
      </c>
      <c r="Z18" s="112" t="s">
        <v>754</v>
      </c>
      <c r="AA18" s="112" t="s">
        <v>754</v>
      </c>
      <c r="AB18" s="112" t="s">
        <v>754</v>
      </c>
      <c r="AC18" s="112" t="s">
        <v>754</v>
      </c>
      <c r="AD18" s="112" t="s">
        <v>754</v>
      </c>
      <c r="AE18" s="112" t="s">
        <v>754</v>
      </c>
      <c r="AF18" s="112" t="s">
        <v>754</v>
      </c>
      <c r="AG18" s="112" t="s">
        <v>754</v>
      </c>
      <c r="AH18" s="112" t="s">
        <v>754</v>
      </c>
      <c r="AI18" s="112" t="s">
        <v>754</v>
      </c>
      <c r="AJ18" s="112" t="s">
        <v>754</v>
      </c>
      <c r="AK18" s="112" t="s">
        <v>754</v>
      </c>
      <c r="AL18" s="112" t="s">
        <v>754</v>
      </c>
      <c r="AM18" s="112" t="s">
        <v>754</v>
      </c>
      <c r="AN18" s="112" t="s">
        <v>754</v>
      </c>
      <c r="AO18" s="112" t="s">
        <v>754</v>
      </c>
      <c r="AP18" s="112" t="s">
        <v>754</v>
      </c>
      <c r="AQ18" s="112" t="s">
        <v>754</v>
      </c>
      <c r="AR18" s="112" t="s">
        <v>754</v>
      </c>
      <c r="AS18" s="112" t="s">
        <v>754</v>
      </c>
      <c r="AT18" s="112" t="s">
        <v>754</v>
      </c>
      <c r="AU18" s="112" t="s">
        <v>754</v>
      </c>
      <c r="AV18" s="112" t="s">
        <v>754</v>
      </c>
      <c r="AW18" s="112" t="s">
        <v>754</v>
      </c>
      <c r="AX18" s="112" t="s">
        <v>754</v>
      </c>
      <c r="AY18" s="112" t="s">
        <v>754</v>
      </c>
      <c r="AZ18" s="112" t="s">
        <v>754</v>
      </c>
      <c r="BA18" s="112" t="s">
        <v>754</v>
      </c>
      <c r="BB18" s="112" t="s">
        <v>754</v>
      </c>
      <c r="BC18" s="112" t="s">
        <v>754</v>
      </c>
      <c r="BD18" s="112" t="s">
        <v>754</v>
      </c>
      <c r="BE18" s="112" t="s">
        <v>754</v>
      </c>
      <c r="BF18" s="112" t="s">
        <v>754</v>
      </c>
      <c r="BG18" s="112" t="s">
        <v>754</v>
      </c>
      <c r="BH18" s="112" t="s">
        <v>754</v>
      </c>
      <c r="BI18" s="112" t="s">
        <v>754</v>
      </c>
      <c r="BJ18" s="112" t="s">
        <v>754</v>
      </c>
      <c r="BK18" s="112" t="s">
        <v>754</v>
      </c>
      <c r="BL18" s="112" t="s">
        <v>754</v>
      </c>
      <c r="BM18" s="112" t="s">
        <v>754</v>
      </c>
      <c r="BN18" s="112" t="s">
        <v>754</v>
      </c>
      <c r="BO18" s="112" t="s">
        <v>754</v>
      </c>
      <c r="BP18" s="112" t="s">
        <v>754</v>
      </c>
      <c r="BQ18" s="112" t="s">
        <v>754</v>
      </c>
      <c r="BR18" s="112" t="s">
        <v>754</v>
      </c>
      <c r="BS18" s="112" t="s">
        <v>754</v>
      </c>
      <c r="BT18" s="112" t="s">
        <v>754</v>
      </c>
      <c r="BU18" s="112" t="s">
        <v>754</v>
      </c>
      <c r="BV18" s="112" t="s">
        <v>754</v>
      </c>
      <c r="BW18" s="112" t="s">
        <v>754</v>
      </c>
      <c r="BX18" s="112" t="s">
        <v>754</v>
      </c>
      <c r="BY18" s="112" t="s">
        <v>754</v>
      </c>
      <c r="BZ18" s="112" t="s">
        <v>754</v>
      </c>
      <c r="CA18" s="112" t="s">
        <v>754</v>
      </c>
      <c r="CB18" s="112" t="s">
        <v>754</v>
      </c>
      <c r="CC18" s="112" t="s">
        <v>754</v>
      </c>
      <c r="CD18" s="112" t="s">
        <v>754</v>
      </c>
      <c r="CE18" s="112" t="s">
        <v>754</v>
      </c>
      <c r="CF18" s="112" t="s">
        <v>754</v>
      </c>
      <c r="CG18" s="112" t="s">
        <v>754</v>
      </c>
      <c r="CH18" s="112" t="s">
        <v>754</v>
      </c>
      <c r="CI18" s="112" t="s">
        <v>754</v>
      </c>
      <c r="CJ18" s="112" t="s">
        <v>754</v>
      </c>
      <c r="CK18" s="112" t="s">
        <v>754</v>
      </c>
      <c r="CL18" s="112" t="s">
        <v>754</v>
      </c>
      <c r="CM18" s="112" t="s">
        <v>754</v>
      </c>
      <c r="CN18" s="112" t="s">
        <v>754</v>
      </c>
      <c r="CO18" s="112" t="s">
        <v>754</v>
      </c>
      <c r="CP18" s="112" t="s">
        <v>754</v>
      </c>
      <c r="CQ18" s="112" t="s">
        <v>754</v>
      </c>
      <c r="CR18" s="112" t="s">
        <v>754</v>
      </c>
      <c r="CS18" s="112" t="s">
        <v>754</v>
      </c>
      <c r="CT18" s="112" t="s">
        <v>754</v>
      </c>
      <c r="CU18" s="112" t="s">
        <v>754</v>
      </c>
      <c r="CV18" s="112" t="s">
        <v>754</v>
      </c>
      <c r="CW18" s="112" t="s">
        <v>754</v>
      </c>
      <c r="CX18" s="112" t="s">
        <v>754</v>
      </c>
      <c r="CY18" s="112" t="s">
        <v>754</v>
      </c>
      <c r="CZ18" s="99"/>
    </row>
    <row r="19" spans="1:112" ht="12.75">
      <c r="A19" s="141" t="s">
        <v>974</v>
      </c>
      <c r="B19" s="78" t="s">
        <v>469</v>
      </c>
      <c r="C19" s="111">
        <f>IF(C$14="No","N/A","")</f>
      </c>
      <c r="D19" s="111">
        <f aca="true" t="shared" si="0" ref="D19:BO22">IF(D$14="No","N/A","")</f>
      </c>
      <c r="E19" s="111">
        <f t="shared" si="0"/>
      </c>
      <c r="F19" s="111">
        <f t="shared" si="0"/>
      </c>
      <c r="G19" s="111">
        <f t="shared" si="0"/>
      </c>
      <c r="H19" s="111">
        <f t="shared" si="0"/>
      </c>
      <c r="I19" s="111">
        <f t="shared" si="0"/>
      </c>
      <c r="J19" s="111">
        <f t="shared" si="0"/>
      </c>
      <c r="K19" s="111">
        <f t="shared" si="0"/>
      </c>
      <c r="L19" s="111">
        <f t="shared" si="0"/>
      </c>
      <c r="M19" s="111">
        <f t="shared" si="0"/>
      </c>
      <c r="N19" s="111">
        <f t="shared" si="0"/>
      </c>
      <c r="O19" s="111">
        <f t="shared" si="0"/>
      </c>
      <c r="P19" s="111">
        <f t="shared" si="0"/>
      </c>
      <c r="Q19" s="111">
        <f t="shared" si="0"/>
      </c>
      <c r="R19" s="111">
        <f t="shared" si="0"/>
      </c>
      <c r="S19" s="111">
        <f t="shared" si="0"/>
      </c>
      <c r="T19" s="111">
        <f t="shared" si="0"/>
      </c>
      <c r="U19" s="111">
        <f t="shared" si="0"/>
      </c>
      <c r="V19" s="111">
        <f t="shared" si="0"/>
      </c>
      <c r="W19" s="111">
        <f t="shared" si="0"/>
      </c>
      <c r="X19" s="111">
        <f t="shared" si="0"/>
      </c>
      <c r="Y19" s="111">
        <f t="shared" si="0"/>
      </c>
      <c r="Z19" s="111">
        <f t="shared" si="0"/>
      </c>
      <c r="AA19" s="111">
        <f t="shared" si="0"/>
      </c>
      <c r="AB19" s="111">
        <f t="shared" si="0"/>
      </c>
      <c r="AC19" s="111">
        <f t="shared" si="0"/>
      </c>
      <c r="AD19" s="111">
        <f t="shared" si="0"/>
      </c>
      <c r="AE19" s="111">
        <f t="shared" si="0"/>
      </c>
      <c r="AF19" s="111">
        <f t="shared" si="0"/>
      </c>
      <c r="AG19" s="111">
        <f t="shared" si="0"/>
      </c>
      <c r="AH19" s="111">
        <f t="shared" si="0"/>
      </c>
      <c r="AI19" s="111">
        <f t="shared" si="0"/>
      </c>
      <c r="AJ19" s="111">
        <f t="shared" si="0"/>
      </c>
      <c r="AK19" s="111">
        <f t="shared" si="0"/>
      </c>
      <c r="AL19" s="111">
        <f t="shared" si="0"/>
      </c>
      <c r="AM19" s="111">
        <f t="shared" si="0"/>
      </c>
      <c r="AN19" s="111">
        <f t="shared" si="0"/>
      </c>
      <c r="AO19" s="111">
        <f t="shared" si="0"/>
      </c>
      <c r="AP19" s="111">
        <f t="shared" si="0"/>
      </c>
      <c r="AQ19" s="111">
        <f t="shared" si="0"/>
      </c>
      <c r="AR19" s="111">
        <f t="shared" si="0"/>
      </c>
      <c r="AS19" s="111">
        <f t="shared" si="0"/>
      </c>
      <c r="AT19" s="111">
        <f t="shared" si="0"/>
      </c>
      <c r="AU19" s="111">
        <f t="shared" si="0"/>
      </c>
      <c r="AV19" s="111">
        <f t="shared" si="0"/>
      </c>
      <c r="AW19" s="111">
        <f t="shared" si="0"/>
      </c>
      <c r="AX19" s="111">
        <f t="shared" si="0"/>
      </c>
      <c r="AY19" s="111">
        <f t="shared" si="0"/>
      </c>
      <c r="AZ19" s="111">
        <f t="shared" si="0"/>
      </c>
      <c r="BA19" s="111">
        <f t="shared" si="0"/>
      </c>
      <c r="BB19" s="111">
        <f t="shared" si="0"/>
      </c>
      <c r="BC19" s="111">
        <f t="shared" si="0"/>
      </c>
      <c r="BD19" s="111">
        <f t="shared" si="0"/>
      </c>
      <c r="BE19" s="111">
        <f t="shared" si="0"/>
      </c>
      <c r="BF19" s="111">
        <f t="shared" si="0"/>
      </c>
      <c r="BG19" s="111">
        <f t="shared" si="0"/>
      </c>
      <c r="BH19" s="111">
        <f t="shared" si="0"/>
      </c>
      <c r="BI19" s="111">
        <f t="shared" si="0"/>
      </c>
      <c r="BJ19" s="111">
        <f t="shared" si="0"/>
      </c>
      <c r="BK19" s="111">
        <f t="shared" si="0"/>
      </c>
      <c r="BL19" s="111">
        <f t="shared" si="0"/>
      </c>
      <c r="BM19" s="111">
        <f t="shared" si="0"/>
      </c>
      <c r="BN19" s="111">
        <f t="shared" si="0"/>
      </c>
      <c r="BO19" s="111">
        <f t="shared" si="0"/>
      </c>
      <c r="BP19" s="111">
        <f aca="true" t="shared" si="1" ref="BP19:CY21">IF(BP$14="No","N/A","")</f>
      </c>
      <c r="BQ19" s="111">
        <f t="shared" si="1"/>
      </c>
      <c r="BR19" s="111">
        <f t="shared" si="1"/>
      </c>
      <c r="BS19" s="111">
        <f t="shared" si="1"/>
      </c>
      <c r="BT19" s="111">
        <f t="shared" si="1"/>
      </c>
      <c r="BU19" s="111">
        <f t="shared" si="1"/>
      </c>
      <c r="BV19" s="111">
        <f t="shared" si="1"/>
      </c>
      <c r="BW19" s="111">
        <f t="shared" si="1"/>
      </c>
      <c r="BX19" s="111">
        <f t="shared" si="1"/>
      </c>
      <c r="BY19" s="111">
        <f t="shared" si="1"/>
      </c>
      <c r="BZ19" s="111">
        <f t="shared" si="1"/>
      </c>
      <c r="CA19" s="111">
        <f t="shared" si="1"/>
      </c>
      <c r="CB19" s="111">
        <f t="shared" si="1"/>
      </c>
      <c r="CC19" s="111">
        <f t="shared" si="1"/>
      </c>
      <c r="CD19" s="111">
        <f t="shared" si="1"/>
      </c>
      <c r="CE19" s="111">
        <f t="shared" si="1"/>
      </c>
      <c r="CF19" s="111">
        <f t="shared" si="1"/>
      </c>
      <c r="CG19" s="111">
        <f t="shared" si="1"/>
      </c>
      <c r="CH19" s="111">
        <f t="shared" si="1"/>
      </c>
      <c r="CI19" s="111">
        <f t="shared" si="1"/>
      </c>
      <c r="CJ19" s="111">
        <f t="shared" si="1"/>
      </c>
      <c r="CK19" s="111">
        <f t="shared" si="1"/>
      </c>
      <c r="CL19" s="111">
        <f t="shared" si="1"/>
      </c>
      <c r="CM19" s="111">
        <f t="shared" si="1"/>
      </c>
      <c r="CN19" s="111">
        <f t="shared" si="1"/>
      </c>
      <c r="CO19" s="111">
        <f t="shared" si="1"/>
      </c>
      <c r="CP19" s="111">
        <f t="shared" si="1"/>
      </c>
      <c r="CQ19" s="111">
        <f t="shared" si="1"/>
      </c>
      <c r="CR19" s="111">
        <f t="shared" si="1"/>
      </c>
      <c r="CS19" s="111">
        <f t="shared" si="1"/>
      </c>
      <c r="CT19" s="111">
        <f t="shared" si="1"/>
      </c>
      <c r="CU19" s="111">
        <f t="shared" si="1"/>
      </c>
      <c r="CV19" s="111">
        <f t="shared" si="1"/>
      </c>
      <c r="CW19" s="111">
        <f t="shared" si="1"/>
      </c>
      <c r="CX19" s="111">
        <f t="shared" si="1"/>
      </c>
      <c r="CY19" s="111">
        <f t="shared" si="1"/>
      </c>
      <c r="CZ19" s="100"/>
      <c r="DB19" s="89">
        <f>100-COUNTIF(C19:CX19,"")</f>
        <v>0</v>
      </c>
      <c r="DC19" s="89" t="s">
        <v>334</v>
      </c>
      <c r="DD19" s="89" t="s">
        <v>352</v>
      </c>
      <c r="DF19" s="91">
        <f>COUNTIF(C19:CX19,"Yes")</f>
        <v>0</v>
      </c>
      <c r="DG19" s="91">
        <f>COUNTIF(C19:CX19,"No")</f>
        <v>0</v>
      </c>
      <c r="DH19" s="91">
        <f>COUNTIF(C19:CX19,"N/A")</f>
        <v>0</v>
      </c>
    </row>
    <row r="20" spans="1:112" ht="12.75" customHeight="1">
      <c r="A20" s="141" t="s">
        <v>975</v>
      </c>
      <c r="B20" s="78" t="s">
        <v>483</v>
      </c>
      <c r="C20" s="111">
        <f>IF(C$14="No","N/A","")</f>
      </c>
      <c r="D20" s="111">
        <f t="shared" si="0"/>
      </c>
      <c r="E20" s="111">
        <f t="shared" si="0"/>
      </c>
      <c r="F20" s="111">
        <f t="shared" si="0"/>
      </c>
      <c r="G20" s="111">
        <f t="shared" si="0"/>
      </c>
      <c r="H20" s="111">
        <f t="shared" si="0"/>
      </c>
      <c r="I20" s="111">
        <f t="shared" si="0"/>
      </c>
      <c r="J20" s="111">
        <f t="shared" si="0"/>
      </c>
      <c r="K20" s="111">
        <f t="shared" si="0"/>
      </c>
      <c r="L20" s="111">
        <f t="shared" si="0"/>
      </c>
      <c r="M20" s="111">
        <f t="shared" si="0"/>
      </c>
      <c r="N20" s="111">
        <f t="shared" si="0"/>
      </c>
      <c r="O20" s="111">
        <f t="shared" si="0"/>
      </c>
      <c r="P20" s="111">
        <f t="shared" si="0"/>
      </c>
      <c r="Q20" s="111">
        <f t="shared" si="0"/>
      </c>
      <c r="R20" s="111">
        <f t="shared" si="0"/>
      </c>
      <c r="S20" s="111">
        <f t="shared" si="0"/>
      </c>
      <c r="T20" s="111">
        <f t="shared" si="0"/>
      </c>
      <c r="U20" s="111">
        <f t="shared" si="0"/>
      </c>
      <c r="V20" s="111">
        <f t="shared" si="0"/>
      </c>
      <c r="W20" s="111">
        <f t="shared" si="0"/>
      </c>
      <c r="X20" s="111">
        <f t="shared" si="0"/>
      </c>
      <c r="Y20" s="111">
        <f t="shared" si="0"/>
      </c>
      <c r="Z20" s="111">
        <f t="shared" si="0"/>
      </c>
      <c r="AA20" s="111">
        <f t="shared" si="0"/>
      </c>
      <c r="AB20" s="111">
        <f t="shared" si="0"/>
      </c>
      <c r="AC20" s="111">
        <f t="shared" si="0"/>
      </c>
      <c r="AD20" s="111">
        <f t="shared" si="0"/>
      </c>
      <c r="AE20" s="111">
        <f t="shared" si="0"/>
      </c>
      <c r="AF20" s="111">
        <f t="shared" si="0"/>
      </c>
      <c r="AG20" s="111">
        <f t="shared" si="0"/>
      </c>
      <c r="AH20" s="111">
        <f t="shared" si="0"/>
      </c>
      <c r="AI20" s="111">
        <f t="shared" si="0"/>
      </c>
      <c r="AJ20" s="111">
        <f t="shared" si="0"/>
      </c>
      <c r="AK20" s="111">
        <f t="shared" si="0"/>
      </c>
      <c r="AL20" s="111">
        <f t="shared" si="0"/>
      </c>
      <c r="AM20" s="111">
        <f t="shared" si="0"/>
      </c>
      <c r="AN20" s="111">
        <f t="shared" si="0"/>
      </c>
      <c r="AO20" s="111">
        <f t="shared" si="0"/>
      </c>
      <c r="AP20" s="111">
        <f t="shared" si="0"/>
      </c>
      <c r="AQ20" s="111">
        <f t="shared" si="0"/>
      </c>
      <c r="AR20" s="111">
        <f t="shared" si="0"/>
      </c>
      <c r="AS20" s="111">
        <f t="shared" si="0"/>
      </c>
      <c r="AT20" s="111">
        <f t="shared" si="0"/>
      </c>
      <c r="AU20" s="111">
        <f t="shared" si="0"/>
      </c>
      <c r="AV20" s="111">
        <f t="shared" si="0"/>
      </c>
      <c r="AW20" s="111">
        <f t="shared" si="0"/>
      </c>
      <c r="AX20" s="111">
        <f t="shared" si="0"/>
      </c>
      <c r="AY20" s="111">
        <f t="shared" si="0"/>
      </c>
      <c r="AZ20" s="111">
        <f t="shared" si="0"/>
      </c>
      <c r="BA20" s="111">
        <f t="shared" si="0"/>
      </c>
      <c r="BB20" s="111">
        <f t="shared" si="0"/>
      </c>
      <c r="BC20" s="111">
        <f t="shared" si="0"/>
      </c>
      <c r="BD20" s="111">
        <f t="shared" si="0"/>
      </c>
      <c r="BE20" s="111">
        <f t="shared" si="0"/>
      </c>
      <c r="BF20" s="111">
        <f t="shared" si="0"/>
      </c>
      <c r="BG20" s="111">
        <f t="shared" si="0"/>
      </c>
      <c r="BH20" s="111">
        <f t="shared" si="0"/>
      </c>
      <c r="BI20" s="111">
        <f t="shared" si="0"/>
      </c>
      <c r="BJ20" s="111">
        <f t="shared" si="0"/>
      </c>
      <c r="BK20" s="111">
        <f t="shared" si="0"/>
      </c>
      <c r="BL20" s="111">
        <f t="shared" si="0"/>
      </c>
      <c r="BM20" s="111">
        <f t="shared" si="0"/>
      </c>
      <c r="BN20" s="111">
        <f t="shared" si="0"/>
      </c>
      <c r="BO20" s="111">
        <f t="shared" si="0"/>
      </c>
      <c r="BP20" s="111">
        <f t="shared" si="1"/>
      </c>
      <c r="BQ20" s="111">
        <f t="shared" si="1"/>
      </c>
      <c r="BR20" s="111">
        <f t="shared" si="1"/>
      </c>
      <c r="BS20" s="111">
        <f t="shared" si="1"/>
      </c>
      <c r="BT20" s="111">
        <f t="shared" si="1"/>
      </c>
      <c r="BU20" s="111">
        <f t="shared" si="1"/>
      </c>
      <c r="BV20" s="111">
        <f t="shared" si="1"/>
      </c>
      <c r="BW20" s="111">
        <f t="shared" si="1"/>
      </c>
      <c r="BX20" s="111">
        <f t="shared" si="1"/>
      </c>
      <c r="BY20" s="111">
        <f t="shared" si="1"/>
      </c>
      <c r="BZ20" s="111">
        <f t="shared" si="1"/>
      </c>
      <c r="CA20" s="111">
        <f t="shared" si="1"/>
      </c>
      <c r="CB20" s="111">
        <f t="shared" si="1"/>
      </c>
      <c r="CC20" s="111">
        <f t="shared" si="1"/>
      </c>
      <c r="CD20" s="111">
        <f t="shared" si="1"/>
      </c>
      <c r="CE20" s="111">
        <f t="shared" si="1"/>
      </c>
      <c r="CF20" s="111">
        <f t="shared" si="1"/>
      </c>
      <c r="CG20" s="111">
        <f t="shared" si="1"/>
      </c>
      <c r="CH20" s="111">
        <f t="shared" si="1"/>
      </c>
      <c r="CI20" s="111">
        <f t="shared" si="1"/>
      </c>
      <c r="CJ20" s="111">
        <f t="shared" si="1"/>
      </c>
      <c r="CK20" s="111">
        <f t="shared" si="1"/>
      </c>
      <c r="CL20" s="111">
        <f t="shared" si="1"/>
      </c>
      <c r="CM20" s="111">
        <f t="shared" si="1"/>
      </c>
      <c r="CN20" s="111">
        <f t="shared" si="1"/>
      </c>
      <c r="CO20" s="111">
        <f t="shared" si="1"/>
      </c>
      <c r="CP20" s="111">
        <f t="shared" si="1"/>
      </c>
      <c r="CQ20" s="111">
        <f t="shared" si="1"/>
      </c>
      <c r="CR20" s="111">
        <f t="shared" si="1"/>
      </c>
      <c r="CS20" s="111">
        <f t="shared" si="1"/>
      </c>
      <c r="CT20" s="111">
        <f t="shared" si="1"/>
      </c>
      <c r="CU20" s="111">
        <f t="shared" si="1"/>
      </c>
      <c r="CV20" s="111">
        <f t="shared" si="1"/>
      </c>
      <c r="CW20" s="111">
        <f t="shared" si="1"/>
      </c>
      <c r="CX20" s="111">
        <f t="shared" si="1"/>
      </c>
      <c r="CY20" s="111">
        <f t="shared" si="1"/>
      </c>
      <c r="CZ20" s="100"/>
      <c r="DB20" s="89">
        <f>100-COUNTIF(C20:CX20,"")</f>
        <v>0</v>
      </c>
      <c r="DC20" s="89" t="s">
        <v>334</v>
      </c>
      <c r="DD20" s="89" t="s">
        <v>353</v>
      </c>
      <c r="DF20" s="91">
        <f>COUNTIF(C20:CX20,"Yes")</f>
        <v>0</v>
      </c>
      <c r="DG20" s="91">
        <f>COUNTIF(C20:CX20,"No")</f>
        <v>0</v>
      </c>
      <c r="DH20" s="91">
        <f>COUNTIF(C20:CX20,"N/A")</f>
        <v>0</v>
      </c>
    </row>
    <row r="21" spans="1:112" ht="12.75">
      <c r="A21" s="141" t="s">
        <v>976</v>
      </c>
      <c r="B21" s="78" t="s">
        <v>484</v>
      </c>
      <c r="C21" s="111">
        <f>IF(C$14="No","N/A","")</f>
      </c>
      <c r="D21" s="111">
        <f t="shared" si="0"/>
      </c>
      <c r="E21" s="111">
        <f t="shared" si="0"/>
      </c>
      <c r="F21" s="111">
        <f t="shared" si="0"/>
      </c>
      <c r="G21" s="111">
        <f t="shared" si="0"/>
      </c>
      <c r="H21" s="111">
        <f t="shared" si="0"/>
      </c>
      <c r="I21" s="111">
        <f t="shared" si="0"/>
      </c>
      <c r="J21" s="111">
        <f t="shared" si="0"/>
      </c>
      <c r="K21" s="111">
        <f t="shared" si="0"/>
      </c>
      <c r="L21" s="111">
        <f t="shared" si="0"/>
      </c>
      <c r="M21" s="111">
        <f t="shared" si="0"/>
      </c>
      <c r="N21" s="111">
        <f t="shared" si="0"/>
      </c>
      <c r="O21" s="111">
        <f t="shared" si="0"/>
      </c>
      <c r="P21" s="111">
        <f t="shared" si="0"/>
      </c>
      <c r="Q21" s="111">
        <f t="shared" si="0"/>
      </c>
      <c r="R21" s="111">
        <f t="shared" si="0"/>
      </c>
      <c r="S21" s="111">
        <f t="shared" si="0"/>
      </c>
      <c r="T21" s="111">
        <f t="shared" si="0"/>
      </c>
      <c r="U21" s="111">
        <f t="shared" si="0"/>
      </c>
      <c r="V21" s="111">
        <f t="shared" si="0"/>
      </c>
      <c r="W21" s="111">
        <f t="shared" si="0"/>
      </c>
      <c r="X21" s="111">
        <f t="shared" si="0"/>
      </c>
      <c r="Y21" s="111">
        <f t="shared" si="0"/>
      </c>
      <c r="Z21" s="111">
        <f t="shared" si="0"/>
      </c>
      <c r="AA21" s="111">
        <f t="shared" si="0"/>
      </c>
      <c r="AB21" s="111">
        <f t="shared" si="0"/>
      </c>
      <c r="AC21" s="111">
        <f t="shared" si="0"/>
      </c>
      <c r="AD21" s="111">
        <f t="shared" si="0"/>
      </c>
      <c r="AE21" s="111">
        <f t="shared" si="0"/>
      </c>
      <c r="AF21" s="111">
        <f t="shared" si="0"/>
      </c>
      <c r="AG21" s="111">
        <f t="shared" si="0"/>
      </c>
      <c r="AH21" s="111">
        <f t="shared" si="0"/>
      </c>
      <c r="AI21" s="111">
        <f t="shared" si="0"/>
      </c>
      <c r="AJ21" s="111">
        <f t="shared" si="0"/>
      </c>
      <c r="AK21" s="111">
        <f t="shared" si="0"/>
      </c>
      <c r="AL21" s="111">
        <f t="shared" si="0"/>
      </c>
      <c r="AM21" s="111">
        <f t="shared" si="0"/>
      </c>
      <c r="AN21" s="111">
        <f t="shared" si="0"/>
      </c>
      <c r="AO21" s="111">
        <f t="shared" si="0"/>
      </c>
      <c r="AP21" s="111">
        <f t="shared" si="0"/>
      </c>
      <c r="AQ21" s="111">
        <f t="shared" si="0"/>
      </c>
      <c r="AR21" s="111">
        <f t="shared" si="0"/>
      </c>
      <c r="AS21" s="111">
        <f t="shared" si="0"/>
      </c>
      <c r="AT21" s="111">
        <f t="shared" si="0"/>
      </c>
      <c r="AU21" s="111">
        <f t="shared" si="0"/>
      </c>
      <c r="AV21" s="111">
        <f t="shared" si="0"/>
      </c>
      <c r="AW21" s="111">
        <f t="shared" si="0"/>
      </c>
      <c r="AX21" s="111">
        <f t="shared" si="0"/>
      </c>
      <c r="AY21" s="111">
        <f t="shared" si="0"/>
      </c>
      <c r="AZ21" s="111">
        <f t="shared" si="0"/>
      </c>
      <c r="BA21" s="111">
        <f t="shared" si="0"/>
      </c>
      <c r="BB21" s="111">
        <f t="shared" si="0"/>
      </c>
      <c r="BC21" s="111">
        <f t="shared" si="0"/>
      </c>
      <c r="BD21" s="111">
        <f t="shared" si="0"/>
      </c>
      <c r="BE21" s="111">
        <f t="shared" si="0"/>
      </c>
      <c r="BF21" s="111">
        <f t="shared" si="0"/>
      </c>
      <c r="BG21" s="111">
        <f t="shared" si="0"/>
      </c>
      <c r="BH21" s="111">
        <f t="shared" si="0"/>
      </c>
      <c r="BI21" s="111">
        <f t="shared" si="0"/>
      </c>
      <c r="BJ21" s="111">
        <f t="shared" si="0"/>
      </c>
      <c r="BK21" s="111">
        <f t="shared" si="0"/>
      </c>
      <c r="BL21" s="111">
        <f t="shared" si="0"/>
      </c>
      <c r="BM21" s="111">
        <f t="shared" si="0"/>
      </c>
      <c r="BN21" s="111">
        <f t="shared" si="0"/>
      </c>
      <c r="BO21" s="111">
        <f t="shared" si="0"/>
      </c>
      <c r="BP21" s="111">
        <f t="shared" si="1"/>
      </c>
      <c r="BQ21" s="111">
        <f t="shared" si="1"/>
      </c>
      <c r="BR21" s="111">
        <f t="shared" si="1"/>
      </c>
      <c r="BS21" s="111">
        <f t="shared" si="1"/>
      </c>
      <c r="BT21" s="111">
        <f t="shared" si="1"/>
      </c>
      <c r="BU21" s="111">
        <f t="shared" si="1"/>
      </c>
      <c r="BV21" s="111">
        <f t="shared" si="1"/>
      </c>
      <c r="BW21" s="111">
        <f t="shared" si="1"/>
      </c>
      <c r="BX21" s="111">
        <f t="shared" si="1"/>
      </c>
      <c r="BY21" s="111">
        <f t="shared" si="1"/>
      </c>
      <c r="BZ21" s="111">
        <f t="shared" si="1"/>
      </c>
      <c r="CA21" s="111">
        <f t="shared" si="1"/>
      </c>
      <c r="CB21" s="111">
        <f t="shared" si="1"/>
      </c>
      <c r="CC21" s="111">
        <f t="shared" si="1"/>
      </c>
      <c r="CD21" s="111">
        <f t="shared" si="1"/>
      </c>
      <c r="CE21" s="111">
        <f t="shared" si="1"/>
      </c>
      <c r="CF21" s="111">
        <f t="shared" si="1"/>
      </c>
      <c r="CG21" s="111">
        <f t="shared" si="1"/>
      </c>
      <c r="CH21" s="111">
        <f t="shared" si="1"/>
      </c>
      <c r="CI21" s="111">
        <f t="shared" si="1"/>
      </c>
      <c r="CJ21" s="111">
        <f t="shared" si="1"/>
      </c>
      <c r="CK21" s="111">
        <f t="shared" si="1"/>
      </c>
      <c r="CL21" s="111">
        <f t="shared" si="1"/>
      </c>
      <c r="CM21" s="111">
        <f t="shared" si="1"/>
      </c>
      <c r="CN21" s="111">
        <f t="shared" si="1"/>
      </c>
      <c r="CO21" s="111">
        <f t="shared" si="1"/>
      </c>
      <c r="CP21" s="111">
        <f t="shared" si="1"/>
      </c>
      <c r="CQ21" s="111">
        <f t="shared" si="1"/>
      </c>
      <c r="CR21" s="111">
        <f t="shared" si="1"/>
      </c>
      <c r="CS21" s="111">
        <f t="shared" si="1"/>
      </c>
      <c r="CT21" s="111">
        <f t="shared" si="1"/>
      </c>
      <c r="CU21" s="111">
        <f t="shared" si="1"/>
      </c>
      <c r="CV21" s="111">
        <f t="shared" si="1"/>
      </c>
      <c r="CW21" s="111">
        <f t="shared" si="1"/>
      </c>
      <c r="CX21" s="111">
        <f t="shared" si="1"/>
      </c>
      <c r="CY21" s="111">
        <f t="shared" si="1"/>
      </c>
      <c r="CZ21" s="100"/>
      <c r="DB21" s="89">
        <f>100-COUNTIF(C21:CX21,"")</f>
        <v>0</v>
      </c>
      <c r="DC21" s="89" t="s">
        <v>334</v>
      </c>
      <c r="DD21" s="89" t="s">
        <v>354</v>
      </c>
      <c r="DF21" s="91">
        <f>COUNTIF(C21:CX21,"Yes")</f>
        <v>0</v>
      </c>
      <c r="DG21" s="91">
        <f>COUNTIF(C21:CX21,"No")</f>
        <v>0</v>
      </c>
      <c r="DH21" s="91">
        <f>COUNTIF(C21:CX21,"N/A")</f>
        <v>0</v>
      </c>
    </row>
    <row r="22" spans="1:112" ht="12.75">
      <c r="A22" s="141" t="s">
        <v>977</v>
      </c>
      <c r="B22" s="78" t="s">
        <v>485</v>
      </c>
      <c r="C22" s="111">
        <f>IF(C$14="No","N/A","")</f>
      </c>
      <c r="D22" s="111">
        <f t="shared" si="0"/>
      </c>
      <c r="E22" s="111">
        <f t="shared" si="0"/>
      </c>
      <c r="F22" s="111">
        <f t="shared" si="0"/>
      </c>
      <c r="G22" s="111">
        <f t="shared" si="0"/>
      </c>
      <c r="H22" s="111">
        <f t="shared" si="0"/>
      </c>
      <c r="I22" s="111">
        <f t="shared" si="0"/>
      </c>
      <c r="J22" s="111">
        <f t="shared" si="0"/>
      </c>
      <c r="K22" s="111">
        <f t="shared" si="0"/>
      </c>
      <c r="L22" s="111">
        <f t="shared" si="0"/>
      </c>
      <c r="M22" s="111">
        <f t="shared" si="0"/>
      </c>
      <c r="N22" s="111">
        <f t="shared" si="0"/>
      </c>
      <c r="O22" s="111">
        <f t="shared" si="0"/>
      </c>
      <c r="P22" s="111">
        <f t="shared" si="0"/>
      </c>
      <c r="Q22" s="111">
        <f t="shared" si="0"/>
      </c>
      <c r="R22" s="111">
        <f t="shared" si="0"/>
      </c>
      <c r="S22" s="111">
        <f t="shared" si="0"/>
      </c>
      <c r="T22" s="111">
        <f t="shared" si="0"/>
      </c>
      <c r="U22" s="111">
        <f t="shared" si="0"/>
      </c>
      <c r="V22" s="111">
        <f t="shared" si="0"/>
      </c>
      <c r="W22" s="111">
        <f t="shared" si="0"/>
      </c>
      <c r="X22" s="111">
        <f t="shared" si="0"/>
      </c>
      <c r="Y22" s="111">
        <f t="shared" si="0"/>
      </c>
      <c r="Z22" s="111">
        <f t="shared" si="0"/>
      </c>
      <c r="AA22" s="111">
        <f t="shared" si="0"/>
      </c>
      <c r="AB22" s="111">
        <f t="shared" si="0"/>
      </c>
      <c r="AC22" s="111">
        <f t="shared" si="0"/>
      </c>
      <c r="AD22" s="111">
        <f t="shared" si="0"/>
      </c>
      <c r="AE22" s="111">
        <f t="shared" si="0"/>
      </c>
      <c r="AF22" s="111">
        <f t="shared" si="0"/>
      </c>
      <c r="AG22" s="111">
        <f t="shared" si="0"/>
      </c>
      <c r="AH22" s="111">
        <f t="shared" si="0"/>
      </c>
      <c r="AI22" s="111">
        <f t="shared" si="0"/>
      </c>
      <c r="AJ22" s="111">
        <f t="shared" si="0"/>
      </c>
      <c r="AK22" s="111">
        <f t="shared" si="0"/>
      </c>
      <c r="AL22" s="111">
        <f t="shared" si="0"/>
      </c>
      <c r="AM22" s="111">
        <f t="shared" si="0"/>
      </c>
      <c r="AN22" s="111">
        <f t="shared" si="0"/>
      </c>
      <c r="AO22" s="111">
        <f t="shared" si="0"/>
      </c>
      <c r="AP22" s="111">
        <f t="shared" si="0"/>
      </c>
      <c r="AQ22" s="111">
        <f t="shared" si="0"/>
      </c>
      <c r="AR22" s="111">
        <f t="shared" si="0"/>
      </c>
      <c r="AS22" s="111">
        <f t="shared" si="0"/>
      </c>
      <c r="AT22" s="111">
        <f t="shared" si="0"/>
      </c>
      <c r="AU22" s="111">
        <f t="shared" si="0"/>
      </c>
      <c r="AV22" s="111">
        <f t="shared" si="0"/>
      </c>
      <c r="AW22" s="111">
        <f t="shared" si="0"/>
      </c>
      <c r="AX22" s="111">
        <f t="shared" si="0"/>
      </c>
      <c r="AY22" s="111">
        <f t="shared" si="0"/>
      </c>
      <c r="AZ22" s="111">
        <f t="shared" si="0"/>
      </c>
      <c r="BA22" s="111">
        <f t="shared" si="0"/>
      </c>
      <c r="BB22" s="111">
        <f t="shared" si="0"/>
      </c>
      <c r="BC22" s="111">
        <f t="shared" si="0"/>
      </c>
      <c r="BD22" s="111">
        <f t="shared" si="0"/>
      </c>
      <c r="BE22" s="111">
        <f t="shared" si="0"/>
      </c>
      <c r="BF22" s="111">
        <f t="shared" si="0"/>
      </c>
      <c r="BG22" s="111">
        <f t="shared" si="0"/>
      </c>
      <c r="BH22" s="111">
        <f t="shared" si="0"/>
      </c>
      <c r="BI22" s="111">
        <f t="shared" si="0"/>
      </c>
      <c r="BJ22" s="111">
        <f t="shared" si="0"/>
      </c>
      <c r="BK22" s="111">
        <f t="shared" si="0"/>
      </c>
      <c r="BL22" s="111">
        <f t="shared" si="0"/>
      </c>
      <c r="BM22" s="111">
        <f t="shared" si="0"/>
      </c>
      <c r="BN22" s="111">
        <f t="shared" si="0"/>
      </c>
      <c r="BO22" s="111">
        <f aca="true" t="shared" si="2" ref="BO22:CY22">IF(BO$14="No","N/A","")</f>
      </c>
      <c r="BP22" s="111">
        <f t="shared" si="2"/>
      </c>
      <c r="BQ22" s="111">
        <f t="shared" si="2"/>
      </c>
      <c r="BR22" s="111">
        <f t="shared" si="2"/>
      </c>
      <c r="BS22" s="111">
        <f t="shared" si="2"/>
      </c>
      <c r="BT22" s="111">
        <f t="shared" si="2"/>
      </c>
      <c r="BU22" s="111">
        <f t="shared" si="2"/>
      </c>
      <c r="BV22" s="111">
        <f t="shared" si="2"/>
      </c>
      <c r="BW22" s="111">
        <f t="shared" si="2"/>
      </c>
      <c r="BX22" s="111">
        <f t="shared" si="2"/>
      </c>
      <c r="BY22" s="111">
        <f t="shared" si="2"/>
      </c>
      <c r="BZ22" s="111">
        <f t="shared" si="2"/>
      </c>
      <c r="CA22" s="111">
        <f t="shared" si="2"/>
      </c>
      <c r="CB22" s="111">
        <f t="shared" si="2"/>
      </c>
      <c r="CC22" s="111">
        <f t="shared" si="2"/>
      </c>
      <c r="CD22" s="111">
        <f t="shared" si="2"/>
      </c>
      <c r="CE22" s="111">
        <f t="shared" si="2"/>
      </c>
      <c r="CF22" s="111">
        <f t="shared" si="2"/>
      </c>
      <c r="CG22" s="111">
        <f t="shared" si="2"/>
      </c>
      <c r="CH22" s="111">
        <f t="shared" si="2"/>
      </c>
      <c r="CI22" s="111">
        <f t="shared" si="2"/>
      </c>
      <c r="CJ22" s="111">
        <f t="shared" si="2"/>
      </c>
      <c r="CK22" s="111">
        <f t="shared" si="2"/>
      </c>
      <c r="CL22" s="111">
        <f t="shared" si="2"/>
      </c>
      <c r="CM22" s="111">
        <f t="shared" si="2"/>
      </c>
      <c r="CN22" s="111">
        <f t="shared" si="2"/>
      </c>
      <c r="CO22" s="111">
        <f t="shared" si="2"/>
      </c>
      <c r="CP22" s="111">
        <f t="shared" si="2"/>
      </c>
      <c r="CQ22" s="111">
        <f t="shared" si="2"/>
      </c>
      <c r="CR22" s="111">
        <f t="shared" si="2"/>
      </c>
      <c r="CS22" s="111">
        <f t="shared" si="2"/>
      </c>
      <c r="CT22" s="111">
        <f t="shared" si="2"/>
      </c>
      <c r="CU22" s="111">
        <f t="shared" si="2"/>
      </c>
      <c r="CV22" s="111">
        <f t="shared" si="2"/>
      </c>
      <c r="CW22" s="111">
        <f t="shared" si="2"/>
      </c>
      <c r="CX22" s="111">
        <f t="shared" si="2"/>
      </c>
      <c r="CY22" s="111">
        <f t="shared" si="2"/>
      </c>
      <c r="CZ22" s="100"/>
      <c r="DB22" s="89">
        <f>100-COUNTIF(C22:CX22,"")</f>
        <v>0</v>
      </c>
      <c r="DC22" s="89" t="s">
        <v>334</v>
      </c>
      <c r="DD22" s="89" t="s">
        <v>355</v>
      </c>
      <c r="DF22" s="91">
        <f>COUNTIF(C22:CX22,"Yes")</f>
        <v>0</v>
      </c>
      <c r="DG22" s="91">
        <f>COUNTIF(C22:CX22,"No")</f>
        <v>0</v>
      </c>
      <c r="DH22" s="91">
        <f>COUNTIF(C22:CX22,"N/A")</f>
        <v>0</v>
      </c>
    </row>
    <row r="23" spans="1:104" ht="6" customHeight="1">
      <c r="A23" s="150" t="s">
        <v>320</v>
      </c>
      <c r="B23" s="151"/>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99"/>
    </row>
    <row r="24" spans="1:104" ht="12.75">
      <c r="A24" s="148"/>
      <c r="B24" s="152"/>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99"/>
    </row>
    <row r="25" spans="1:110" ht="12.75">
      <c r="A25" s="141" t="s">
        <v>978</v>
      </c>
      <c r="B25" s="79" t="s">
        <v>270</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99"/>
      <c r="DB25" s="89">
        <f>COUNT(C25:CX25)</f>
        <v>0</v>
      </c>
      <c r="DC25" s="89" t="s">
        <v>333</v>
      </c>
      <c r="DD25" s="89" t="s">
        <v>356</v>
      </c>
      <c r="DF25" s="91">
        <f>COUNT(C25:CX25)</f>
        <v>0</v>
      </c>
    </row>
    <row r="26" spans="1:112" ht="12.75">
      <c r="A26" s="141" t="s">
        <v>979</v>
      </c>
      <c r="B26" s="79" t="s">
        <v>438</v>
      </c>
      <c r="C26" s="111">
        <f>IF(C10&lt;&gt;"",IF(ISNUMBER(C$25),"N/A",""),"")</f>
      </c>
      <c r="D26" s="111">
        <f aca="true" t="shared" si="3" ref="D26:BO26">IF(D10&lt;&gt;"",IF(ISNUMBER(D$25),"N/A",""),"")</f>
      </c>
      <c r="E26" s="111">
        <f t="shared" si="3"/>
      </c>
      <c r="F26" s="111">
        <f t="shared" si="3"/>
      </c>
      <c r="G26" s="111">
        <f t="shared" si="3"/>
      </c>
      <c r="H26" s="111">
        <f t="shared" si="3"/>
      </c>
      <c r="I26" s="111">
        <f t="shared" si="3"/>
      </c>
      <c r="J26" s="111">
        <f t="shared" si="3"/>
      </c>
      <c r="K26" s="111">
        <f t="shared" si="3"/>
      </c>
      <c r="L26" s="111">
        <f t="shared" si="3"/>
      </c>
      <c r="M26" s="111">
        <f t="shared" si="3"/>
      </c>
      <c r="N26" s="111">
        <f t="shared" si="3"/>
      </c>
      <c r="O26" s="111">
        <f t="shared" si="3"/>
      </c>
      <c r="P26" s="111">
        <f t="shared" si="3"/>
      </c>
      <c r="Q26" s="111">
        <f t="shared" si="3"/>
      </c>
      <c r="R26" s="111">
        <f t="shared" si="3"/>
      </c>
      <c r="S26" s="111">
        <f t="shared" si="3"/>
      </c>
      <c r="T26" s="111">
        <f t="shared" si="3"/>
      </c>
      <c r="U26" s="111">
        <f t="shared" si="3"/>
      </c>
      <c r="V26" s="111">
        <f t="shared" si="3"/>
      </c>
      <c r="W26" s="111">
        <f t="shared" si="3"/>
      </c>
      <c r="X26" s="111">
        <f t="shared" si="3"/>
      </c>
      <c r="Y26" s="111">
        <f t="shared" si="3"/>
      </c>
      <c r="Z26" s="111">
        <f t="shared" si="3"/>
      </c>
      <c r="AA26" s="111">
        <f t="shared" si="3"/>
      </c>
      <c r="AB26" s="111">
        <f t="shared" si="3"/>
      </c>
      <c r="AC26" s="111">
        <f t="shared" si="3"/>
      </c>
      <c r="AD26" s="111">
        <f t="shared" si="3"/>
      </c>
      <c r="AE26" s="111">
        <f t="shared" si="3"/>
      </c>
      <c r="AF26" s="111">
        <f t="shared" si="3"/>
      </c>
      <c r="AG26" s="111">
        <f t="shared" si="3"/>
      </c>
      <c r="AH26" s="111">
        <f t="shared" si="3"/>
      </c>
      <c r="AI26" s="111">
        <f t="shared" si="3"/>
      </c>
      <c r="AJ26" s="111">
        <f t="shared" si="3"/>
      </c>
      <c r="AK26" s="111">
        <f t="shared" si="3"/>
      </c>
      <c r="AL26" s="111">
        <f t="shared" si="3"/>
      </c>
      <c r="AM26" s="111">
        <f t="shared" si="3"/>
      </c>
      <c r="AN26" s="111">
        <f t="shared" si="3"/>
      </c>
      <c r="AO26" s="111">
        <f t="shared" si="3"/>
      </c>
      <c r="AP26" s="111">
        <f t="shared" si="3"/>
      </c>
      <c r="AQ26" s="111">
        <f t="shared" si="3"/>
      </c>
      <c r="AR26" s="111">
        <f t="shared" si="3"/>
      </c>
      <c r="AS26" s="111">
        <f t="shared" si="3"/>
      </c>
      <c r="AT26" s="111">
        <f t="shared" si="3"/>
      </c>
      <c r="AU26" s="111">
        <f t="shared" si="3"/>
      </c>
      <c r="AV26" s="111">
        <f t="shared" si="3"/>
      </c>
      <c r="AW26" s="111">
        <f t="shared" si="3"/>
      </c>
      <c r="AX26" s="111">
        <f t="shared" si="3"/>
      </c>
      <c r="AY26" s="111">
        <f t="shared" si="3"/>
      </c>
      <c r="AZ26" s="111">
        <f t="shared" si="3"/>
      </c>
      <c r="BA26" s="111">
        <f t="shared" si="3"/>
      </c>
      <c r="BB26" s="111">
        <f t="shared" si="3"/>
      </c>
      <c r="BC26" s="111">
        <f t="shared" si="3"/>
      </c>
      <c r="BD26" s="111">
        <f t="shared" si="3"/>
      </c>
      <c r="BE26" s="111">
        <f t="shared" si="3"/>
      </c>
      <c r="BF26" s="111">
        <f t="shared" si="3"/>
      </c>
      <c r="BG26" s="111">
        <f t="shared" si="3"/>
      </c>
      <c r="BH26" s="111">
        <f t="shared" si="3"/>
      </c>
      <c r="BI26" s="111">
        <f t="shared" si="3"/>
      </c>
      <c r="BJ26" s="111">
        <f t="shared" si="3"/>
      </c>
      <c r="BK26" s="111">
        <f t="shared" si="3"/>
      </c>
      <c r="BL26" s="111">
        <f t="shared" si="3"/>
      </c>
      <c r="BM26" s="111">
        <f t="shared" si="3"/>
      </c>
      <c r="BN26" s="111">
        <f t="shared" si="3"/>
      </c>
      <c r="BO26" s="111">
        <f t="shared" si="3"/>
      </c>
      <c r="BP26" s="111">
        <f aca="true" t="shared" si="4" ref="BP26:CY26">IF(BP10&lt;&gt;"",IF(ISNUMBER(BP$25),"N/A",""),"")</f>
      </c>
      <c r="BQ26" s="111">
        <f t="shared" si="4"/>
      </c>
      <c r="BR26" s="111">
        <f t="shared" si="4"/>
      </c>
      <c r="BS26" s="111">
        <f t="shared" si="4"/>
      </c>
      <c r="BT26" s="111">
        <f t="shared" si="4"/>
      </c>
      <c r="BU26" s="111">
        <f t="shared" si="4"/>
      </c>
      <c r="BV26" s="111">
        <f t="shared" si="4"/>
      </c>
      <c r="BW26" s="111">
        <f t="shared" si="4"/>
      </c>
      <c r="BX26" s="111">
        <f t="shared" si="4"/>
      </c>
      <c r="BY26" s="111">
        <f t="shared" si="4"/>
      </c>
      <c r="BZ26" s="111">
        <f t="shared" si="4"/>
      </c>
      <c r="CA26" s="111">
        <f t="shared" si="4"/>
      </c>
      <c r="CB26" s="111">
        <f t="shared" si="4"/>
      </c>
      <c r="CC26" s="111">
        <f t="shared" si="4"/>
      </c>
      <c r="CD26" s="111">
        <f t="shared" si="4"/>
      </c>
      <c r="CE26" s="111">
        <f t="shared" si="4"/>
      </c>
      <c r="CF26" s="111">
        <f t="shared" si="4"/>
      </c>
      <c r="CG26" s="111">
        <f t="shared" si="4"/>
      </c>
      <c r="CH26" s="111">
        <f t="shared" si="4"/>
      </c>
      <c r="CI26" s="111">
        <f t="shared" si="4"/>
      </c>
      <c r="CJ26" s="111">
        <f t="shared" si="4"/>
      </c>
      <c r="CK26" s="111">
        <f t="shared" si="4"/>
      </c>
      <c r="CL26" s="111">
        <f t="shared" si="4"/>
      </c>
      <c r="CM26" s="111">
        <f t="shared" si="4"/>
      </c>
      <c r="CN26" s="111">
        <f t="shared" si="4"/>
      </c>
      <c r="CO26" s="111">
        <f t="shared" si="4"/>
      </c>
      <c r="CP26" s="111">
        <f t="shared" si="4"/>
      </c>
      <c r="CQ26" s="111">
        <f t="shared" si="4"/>
      </c>
      <c r="CR26" s="111">
        <f t="shared" si="4"/>
      </c>
      <c r="CS26" s="111">
        <f t="shared" si="4"/>
      </c>
      <c r="CT26" s="111">
        <f t="shared" si="4"/>
      </c>
      <c r="CU26" s="111">
        <f t="shared" si="4"/>
      </c>
      <c r="CV26" s="111">
        <f t="shared" si="4"/>
      </c>
      <c r="CW26" s="111">
        <f t="shared" si="4"/>
      </c>
      <c r="CX26" s="111">
        <f t="shared" si="4"/>
      </c>
      <c r="CY26" s="111">
        <f t="shared" si="4"/>
      </c>
      <c r="CZ26" s="99"/>
      <c r="DB26" s="89">
        <f>100-COUNTIF(C26:CX26,"")</f>
        <v>0</v>
      </c>
      <c r="DC26" s="89" t="s">
        <v>334</v>
      </c>
      <c r="DD26" s="89" t="s">
        <v>357</v>
      </c>
      <c r="DF26" s="91">
        <f>COUNTIF(C26:CX26,"Yes")</f>
        <v>0</v>
      </c>
      <c r="DG26" s="91">
        <f>COUNTIF(C26:CX26,"No")</f>
        <v>0</v>
      </c>
      <c r="DH26" s="91">
        <f>COUNTIF(C26:CX26,"N/A")</f>
        <v>0</v>
      </c>
    </row>
    <row r="27" spans="1:113" ht="12.75">
      <c r="A27" s="141" t="s">
        <v>980</v>
      </c>
      <c r="B27" s="79" t="s">
        <v>327</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99"/>
      <c r="DB27" s="89">
        <f>COUNTA(C27:CX27)</f>
        <v>0</v>
      </c>
      <c r="DC27" s="89" t="s">
        <v>335</v>
      </c>
      <c r="DD27" s="89" t="s">
        <v>358</v>
      </c>
      <c r="DF27" s="91">
        <f>COUNTIF(C27:CX27,"Yes")</f>
        <v>0</v>
      </c>
      <c r="DG27" s="91">
        <f>COUNTIF(C27:CX27,"No")</f>
        <v>0</v>
      </c>
      <c r="DI27" s="91">
        <f>COUNTIF(C27:CX27,"Not recorded")</f>
        <v>0</v>
      </c>
    </row>
    <row r="28" spans="1:113" ht="12.75">
      <c r="A28" s="141" t="s">
        <v>981</v>
      </c>
      <c r="B28" s="79" t="s">
        <v>328</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99"/>
      <c r="DB28" s="89">
        <f>COUNTA(C28:CX28)</f>
        <v>0</v>
      </c>
      <c r="DC28" s="89" t="s">
        <v>335</v>
      </c>
      <c r="DD28" s="89" t="s">
        <v>359</v>
      </c>
      <c r="DF28" s="91">
        <f aca="true" t="shared" si="5" ref="DF28:DF34">COUNTIF(C28:CX28,"Yes")</f>
        <v>0</v>
      </c>
      <c r="DG28" s="91">
        <f aca="true" t="shared" si="6" ref="DG28:DG40">COUNTIF(C28:CX28,"No")</f>
        <v>0</v>
      </c>
      <c r="DI28" s="91">
        <f aca="true" t="shared" si="7" ref="DI28:DI40">COUNTIF(C28:CX28,"Not recorded")</f>
        <v>0</v>
      </c>
    </row>
    <row r="29" spans="1:113" ht="12.75">
      <c r="A29" s="141" t="s">
        <v>982</v>
      </c>
      <c r="B29" s="79" t="s">
        <v>329</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99"/>
      <c r="DB29" s="89">
        <f>COUNTA(C29:CX29)</f>
        <v>0</v>
      </c>
      <c r="DC29" s="89" t="s">
        <v>335</v>
      </c>
      <c r="DD29" s="89" t="s">
        <v>360</v>
      </c>
      <c r="DF29" s="91">
        <f t="shared" si="5"/>
        <v>0</v>
      </c>
      <c r="DG29" s="91">
        <f t="shared" si="6"/>
        <v>0</v>
      </c>
      <c r="DI29" s="91">
        <f t="shared" si="7"/>
        <v>0</v>
      </c>
    </row>
    <row r="30" spans="1:104" ht="6" customHeight="1">
      <c r="A30" s="80"/>
      <c r="B30" s="81"/>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99"/>
    </row>
    <row r="31" spans="1:104" ht="12.75">
      <c r="A31" s="148" t="s">
        <v>321</v>
      </c>
      <c r="B31" s="149"/>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99"/>
    </row>
    <row r="32" spans="1:113" ht="26.25" customHeight="1" hidden="1">
      <c r="A32" s="76"/>
      <c r="B32" s="77"/>
      <c r="C32" s="112" t="s">
        <v>753</v>
      </c>
      <c r="D32" s="112" t="s">
        <v>753</v>
      </c>
      <c r="E32" s="112" t="s">
        <v>753</v>
      </c>
      <c r="F32" s="112" t="s">
        <v>753</v>
      </c>
      <c r="G32" s="112" t="s">
        <v>753</v>
      </c>
      <c r="H32" s="112" t="s">
        <v>753</v>
      </c>
      <c r="I32" s="112" t="s">
        <v>753</v>
      </c>
      <c r="J32" s="112" t="s">
        <v>753</v>
      </c>
      <c r="K32" s="112" t="s">
        <v>753</v>
      </c>
      <c r="L32" s="112" t="s">
        <v>753</v>
      </c>
      <c r="M32" s="112" t="s">
        <v>753</v>
      </c>
      <c r="N32" s="112" t="s">
        <v>753</v>
      </c>
      <c r="O32" s="112" t="s">
        <v>753</v>
      </c>
      <c r="P32" s="112" t="s">
        <v>753</v>
      </c>
      <c r="Q32" s="112" t="s">
        <v>753</v>
      </c>
      <c r="R32" s="112" t="s">
        <v>753</v>
      </c>
      <c r="S32" s="112" t="s">
        <v>753</v>
      </c>
      <c r="T32" s="112" t="s">
        <v>753</v>
      </c>
      <c r="U32" s="112" t="s">
        <v>753</v>
      </c>
      <c r="V32" s="112" t="s">
        <v>753</v>
      </c>
      <c r="W32" s="112" t="s">
        <v>753</v>
      </c>
      <c r="X32" s="112" t="s">
        <v>753</v>
      </c>
      <c r="Y32" s="112" t="s">
        <v>753</v>
      </c>
      <c r="Z32" s="112" t="s">
        <v>753</v>
      </c>
      <c r="AA32" s="112" t="s">
        <v>753</v>
      </c>
      <c r="AB32" s="112" t="s">
        <v>753</v>
      </c>
      <c r="AC32" s="112" t="s">
        <v>753</v>
      </c>
      <c r="AD32" s="112" t="s">
        <v>753</v>
      </c>
      <c r="AE32" s="112" t="s">
        <v>753</v>
      </c>
      <c r="AF32" s="112" t="s">
        <v>753</v>
      </c>
      <c r="AG32" s="112" t="s">
        <v>753</v>
      </c>
      <c r="AH32" s="112" t="s">
        <v>753</v>
      </c>
      <c r="AI32" s="112" t="s">
        <v>753</v>
      </c>
      <c r="AJ32" s="112" t="s">
        <v>753</v>
      </c>
      <c r="AK32" s="112" t="s">
        <v>753</v>
      </c>
      <c r="AL32" s="112" t="s">
        <v>753</v>
      </c>
      <c r="AM32" s="112" t="s">
        <v>753</v>
      </c>
      <c r="AN32" s="112" t="s">
        <v>753</v>
      </c>
      <c r="AO32" s="112" t="s">
        <v>753</v>
      </c>
      <c r="AP32" s="112" t="s">
        <v>753</v>
      </c>
      <c r="AQ32" s="112" t="s">
        <v>753</v>
      </c>
      <c r="AR32" s="112" t="s">
        <v>753</v>
      </c>
      <c r="AS32" s="112" t="s">
        <v>753</v>
      </c>
      <c r="AT32" s="112" t="s">
        <v>753</v>
      </c>
      <c r="AU32" s="112" t="s">
        <v>753</v>
      </c>
      <c r="AV32" s="112" t="s">
        <v>753</v>
      </c>
      <c r="AW32" s="112" t="s">
        <v>753</v>
      </c>
      <c r="AX32" s="112" t="s">
        <v>753</v>
      </c>
      <c r="AY32" s="112" t="s">
        <v>753</v>
      </c>
      <c r="AZ32" s="112" t="s">
        <v>753</v>
      </c>
      <c r="BA32" s="112" t="s">
        <v>753</v>
      </c>
      <c r="BB32" s="112" t="s">
        <v>753</v>
      </c>
      <c r="BC32" s="112" t="s">
        <v>753</v>
      </c>
      <c r="BD32" s="112" t="s">
        <v>753</v>
      </c>
      <c r="BE32" s="112" t="s">
        <v>753</v>
      </c>
      <c r="BF32" s="112" t="s">
        <v>753</v>
      </c>
      <c r="BG32" s="112" t="s">
        <v>753</v>
      </c>
      <c r="BH32" s="112" t="s">
        <v>753</v>
      </c>
      <c r="BI32" s="112" t="s">
        <v>753</v>
      </c>
      <c r="BJ32" s="112" t="s">
        <v>753</v>
      </c>
      <c r="BK32" s="112" t="s">
        <v>753</v>
      </c>
      <c r="BL32" s="112" t="s">
        <v>753</v>
      </c>
      <c r="BM32" s="112" t="s">
        <v>753</v>
      </c>
      <c r="BN32" s="112" t="s">
        <v>753</v>
      </c>
      <c r="BO32" s="112" t="s">
        <v>753</v>
      </c>
      <c r="BP32" s="112" t="s">
        <v>753</v>
      </c>
      <c r="BQ32" s="112" t="s">
        <v>753</v>
      </c>
      <c r="BR32" s="112" t="s">
        <v>753</v>
      </c>
      <c r="BS32" s="112" t="s">
        <v>753</v>
      </c>
      <c r="BT32" s="112" t="s">
        <v>753</v>
      </c>
      <c r="BU32" s="112" t="s">
        <v>753</v>
      </c>
      <c r="BV32" s="112" t="s">
        <v>753</v>
      </c>
      <c r="BW32" s="112" t="s">
        <v>753</v>
      </c>
      <c r="BX32" s="112" t="s">
        <v>753</v>
      </c>
      <c r="BY32" s="112" t="s">
        <v>753</v>
      </c>
      <c r="BZ32" s="112" t="s">
        <v>753</v>
      </c>
      <c r="CA32" s="112" t="s">
        <v>753</v>
      </c>
      <c r="CB32" s="112" t="s">
        <v>753</v>
      </c>
      <c r="CC32" s="112" t="s">
        <v>753</v>
      </c>
      <c r="CD32" s="112" t="s">
        <v>753</v>
      </c>
      <c r="CE32" s="112" t="s">
        <v>753</v>
      </c>
      <c r="CF32" s="112" t="s">
        <v>753</v>
      </c>
      <c r="CG32" s="112" t="s">
        <v>753</v>
      </c>
      <c r="CH32" s="112" t="s">
        <v>753</v>
      </c>
      <c r="CI32" s="112" t="s">
        <v>753</v>
      </c>
      <c r="CJ32" s="112" t="s">
        <v>753</v>
      </c>
      <c r="CK32" s="112" t="s">
        <v>753</v>
      </c>
      <c r="CL32" s="112" t="s">
        <v>753</v>
      </c>
      <c r="CM32" s="112" t="s">
        <v>753</v>
      </c>
      <c r="CN32" s="112" t="s">
        <v>753</v>
      </c>
      <c r="CO32" s="112" t="s">
        <v>753</v>
      </c>
      <c r="CP32" s="112" t="s">
        <v>753</v>
      </c>
      <c r="CQ32" s="112" t="s">
        <v>753</v>
      </c>
      <c r="CR32" s="112" t="s">
        <v>753</v>
      </c>
      <c r="CS32" s="112" t="s">
        <v>753</v>
      </c>
      <c r="CT32" s="112" t="s">
        <v>753</v>
      </c>
      <c r="CU32" s="112" t="s">
        <v>753</v>
      </c>
      <c r="CV32" s="112" t="s">
        <v>753</v>
      </c>
      <c r="CW32" s="112" t="s">
        <v>753</v>
      </c>
      <c r="CX32" s="112" t="s">
        <v>753</v>
      </c>
      <c r="CY32" s="112" t="s">
        <v>753</v>
      </c>
      <c r="CZ32" s="99"/>
      <c r="DF32" s="91">
        <f t="shared" si="5"/>
        <v>100</v>
      </c>
      <c r="DG32" s="91">
        <f t="shared" si="6"/>
        <v>0</v>
      </c>
      <c r="DI32" s="91">
        <f t="shared" si="7"/>
        <v>0</v>
      </c>
    </row>
    <row r="33" spans="1:113" ht="26.25" customHeight="1" hidden="1">
      <c r="A33" s="76"/>
      <c r="B33" s="77"/>
      <c r="C33" s="112" t="s">
        <v>754</v>
      </c>
      <c r="D33" s="112" t="s">
        <v>754</v>
      </c>
      <c r="E33" s="112" t="s">
        <v>754</v>
      </c>
      <c r="F33" s="112" t="s">
        <v>754</v>
      </c>
      <c r="G33" s="112" t="s">
        <v>754</v>
      </c>
      <c r="H33" s="112" t="s">
        <v>754</v>
      </c>
      <c r="I33" s="112" t="s">
        <v>754</v>
      </c>
      <c r="J33" s="112" t="s">
        <v>754</v>
      </c>
      <c r="K33" s="112" t="s">
        <v>754</v>
      </c>
      <c r="L33" s="112" t="s">
        <v>754</v>
      </c>
      <c r="M33" s="112" t="s">
        <v>754</v>
      </c>
      <c r="N33" s="112" t="s">
        <v>754</v>
      </c>
      <c r="O33" s="112" t="s">
        <v>754</v>
      </c>
      <c r="P33" s="112" t="s">
        <v>754</v>
      </c>
      <c r="Q33" s="112" t="s">
        <v>754</v>
      </c>
      <c r="R33" s="112" t="s">
        <v>754</v>
      </c>
      <c r="S33" s="112" t="s">
        <v>754</v>
      </c>
      <c r="T33" s="112" t="s">
        <v>754</v>
      </c>
      <c r="U33" s="112" t="s">
        <v>754</v>
      </c>
      <c r="V33" s="112" t="s">
        <v>754</v>
      </c>
      <c r="W33" s="112" t="s">
        <v>754</v>
      </c>
      <c r="X33" s="112" t="s">
        <v>754</v>
      </c>
      <c r="Y33" s="112" t="s">
        <v>754</v>
      </c>
      <c r="Z33" s="112" t="s">
        <v>754</v>
      </c>
      <c r="AA33" s="112" t="s">
        <v>754</v>
      </c>
      <c r="AB33" s="112" t="s">
        <v>754</v>
      </c>
      <c r="AC33" s="112" t="s">
        <v>754</v>
      </c>
      <c r="AD33" s="112" t="s">
        <v>754</v>
      </c>
      <c r="AE33" s="112" t="s">
        <v>754</v>
      </c>
      <c r="AF33" s="112" t="s">
        <v>754</v>
      </c>
      <c r="AG33" s="112" t="s">
        <v>754</v>
      </c>
      <c r="AH33" s="112" t="s">
        <v>754</v>
      </c>
      <c r="AI33" s="112" t="s">
        <v>754</v>
      </c>
      <c r="AJ33" s="112" t="s">
        <v>754</v>
      </c>
      <c r="AK33" s="112" t="s">
        <v>754</v>
      </c>
      <c r="AL33" s="112" t="s">
        <v>754</v>
      </c>
      <c r="AM33" s="112" t="s">
        <v>754</v>
      </c>
      <c r="AN33" s="112" t="s">
        <v>754</v>
      </c>
      <c r="AO33" s="112" t="s">
        <v>754</v>
      </c>
      <c r="AP33" s="112" t="s">
        <v>754</v>
      </c>
      <c r="AQ33" s="112" t="s">
        <v>754</v>
      </c>
      <c r="AR33" s="112" t="s">
        <v>754</v>
      </c>
      <c r="AS33" s="112" t="s">
        <v>754</v>
      </c>
      <c r="AT33" s="112" t="s">
        <v>754</v>
      </c>
      <c r="AU33" s="112" t="s">
        <v>754</v>
      </c>
      <c r="AV33" s="112" t="s">
        <v>754</v>
      </c>
      <c r="AW33" s="112" t="s">
        <v>754</v>
      </c>
      <c r="AX33" s="112" t="s">
        <v>754</v>
      </c>
      <c r="AY33" s="112" t="s">
        <v>754</v>
      </c>
      <c r="AZ33" s="112" t="s">
        <v>754</v>
      </c>
      <c r="BA33" s="112" t="s">
        <v>754</v>
      </c>
      <c r="BB33" s="112" t="s">
        <v>754</v>
      </c>
      <c r="BC33" s="112" t="s">
        <v>754</v>
      </c>
      <c r="BD33" s="112" t="s">
        <v>754</v>
      </c>
      <c r="BE33" s="112" t="s">
        <v>754</v>
      </c>
      <c r="BF33" s="112" t="s">
        <v>754</v>
      </c>
      <c r="BG33" s="112" t="s">
        <v>754</v>
      </c>
      <c r="BH33" s="112" t="s">
        <v>754</v>
      </c>
      <c r="BI33" s="112" t="s">
        <v>754</v>
      </c>
      <c r="BJ33" s="112" t="s">
        <v>754</v>
      </c>
      <c r="BK33" s="112" t="s">
        <v>754</v>
      </c>
      <c r="BL33" s="112" t="s">
        <v>754</v>
      </c>
      <c r="BM33" s="112" t="s">
        <v>754</v>
      </c>
      <c r="BN33" s="112" t="s">
        <v>754</v>
      </c>
      <c r="BO33" s="112" t="s">
        <v>754</v>
      </c>
      <c r="BP33" s="112" t="s">
        <v>754</v>
      </c>
      <c r="BQ33" s="112" t="s">
        <v>754</v>
      </c>
      <c r="BR33" s="112" t="s">
        <v>754</v>
      </c>
      <c r="BS33" s="112" t="s">
        <v>754</v>
      </c>
      <c r="BT33" s="112" t="s">
        <v>754</v>
      </c>
      <c r="BU33" s="112" t="s">
        <v>754</v>
      </c>
      <c r="BV33" s="112" t="s">
        <v>754</v>
      </c>
      <c r="BW33" s="112" t="s">
        <v>754</v>
      </c>
      <c r="BX33" s="112" t="s">
        <v>754</v>
      </c>
      <c r="BY33" s="112" t="s">
        <v>754</v>
      </c>
      <c r="BZ33" s="112" t="s">
        <v>754</v>
      </c>
      <c r="CA33" s="112" t="s">
        <v>754</v>
      </c>
      <c r="CB33" s="112" t="s">
        <v>754</v>
      </c>
      <c r="CC33" s="112" t="s">
        <v>754</v>
      </c>
      <c r="CD33" s="112" t="s">
        <v>754</v>
      </c>
      <c r="CE33" s="112" t="s">
        <v>754</v>
      </c>
      <c r="CF33" s="112" t="s">
        <v>754</v>
      </c>
      <c r="CG33" s="112" t="s">
        <v>754</v>
      </c>
      <c r="CH33" s="112" t="s">
        <v>754</v>
      </c>
      <c r="CI33" s="112" t="s">
        <v>754</v>
      </c>
      <c r="CJ33" s="112" t="s">
        <v>754</v>
      </c>
      <c r="CK33" s="112" t="s">
        <v>754</v>
      </c>
      <c r="CL33" s="112" t="s">
        <v>754</v>
      </c>
      <c r="CM33" s="112" t="s">
        <v>754</v>
      </c>
      <c r="CN33" s="112" t="s">
        <v>754</v>
      </c>
      <c r="CO33" s="112" t="s">
        <v>754</v>
      </c>
      <c r="CP33" s="112" t="s">
        <v>754</v>
      </c>
      <c r="CQ33" s="112" t="s">
        <v>754</v>
      </c>
      <c r="CR33" s="112" t="s">
        <v>754</v>
      </c>
      <c r="CS33" s="112" t="s">
        <v>754</v>
      </c>
      <c r="CT33" s="112" t="s">
        <v>754</v>
      </c>
      <c r="CU33" s="112" t="s">
        <v>754</v>
      </c>
      <c r="CV33" s="112" t="s">
        <v>754</v>
      </c>
      <c r="CW33" s="112" t="s">
        <v>754</v>
      </c>
      <c r="CX33" s="112" t="s">
        <v>754</v>
      </c>
      <c r="CY33" s="112" t="s">
        <v>754</v>
      </c>
      <c r="CZ33" s="99"/>
      <c r="DF33" s="91">
        <f t="shared" si="5"/>
        <v>0</v>
      </c>
      <c r="DG33" s="91">
        <f t="shared" si="6"/>
        <v>100</v>
      </c>
      <c r="DI33" s="91">
        <f t="shared" si="7"/>
        <v>0</v>
      </c>
    </row>
    <row r="34" spans="1:113" ht="12.75">
      <c r="A34" s="141" t="s">
        <v>983</v>
      </c>
      <c r="B34" s="82" t="s">
        <v>330</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99"/>
      <c r="DB34" s="89">
        <f aca="true" t="shared" si="8" ref="DB34:DB41">COUNTA(C34:CX34)</f>
        <v>0</v>
      </c>
      <c r="DC34" s="89" t="s">
        <v>335</v>
      </c>
      <c r="DD34" s="89" t="s">
        <v>83</v>
      </c>
      <c r="DF34" s="91">
        <f t="shared" si="5"/>
        <v>0</v>
      </c>
      <c r="DG34" s="91">
        <f t="shared" si="6"/>
        <v>0</v>
      </c>
      <c r="DI34" s="91">
        <f t="shared" si="7"/>
        <v>0</v>
      </c>
    </row>
    <row r="35" spans="1:110" ht="12.75">
      <c r="A35" s="141" t="s">
        <v>984</v>
      </c>
      <c r="B35" s="82" t="s">
        <v>268</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99"/>
      <c r="DB35" s="89">
        <f t="shared" si="8"/>
        <v>0</v>
      </c>
      <c r="DC35" s="89" t="s">
        <v>335</v>
      </c>
      <c r="DD35" s="89" t="s">
        <v>84</v>
      </c>
      <c r="DF35" s="91">
        <f>COUNT(C35:CX35)</f>
        <v>0</v>
      </c>
    </row>
    <row r="36" spans="1:113" ht="12.75">
      <c r="A36" s="141" t="s">
        <v>985</v>
      </c>
      <c r="B36" s="83" t="s">
        <v>331</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99"/>
      <c r="DB36" s="89">
        <f t="shared" si="8"/>
        <v>0</v>
      </c>
      <c r="DC36" s="89" t="s">
        <v>335</v>
      </c>
      <c r="DD36" s="89" t="s">
        <v>85</v>
      </c>
      <c r="DF36" s="91">
        <f>COUNTIF(C36:CX36,"Yes")</f>
        <v>0</v>
      </c>
      <c r="DG36" s="91">
        <f t="shared" si="6"/>
        <v>0</v>
      </c>
      <c r="DI36" s="91">
        <f t="shared" si="7"/>
        <v>0</v>
      </c>
    </row>
    <row r="37" spans="1:110" ht="12.75">
      <c r="A37" s="141" t="s">
        <v>986</v>
      </c>
      <c r="B37" s="82" t="s">
        <v>269</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99"/>
      <c r="DB37" s="89">
        <f t="shared" si="8"/>
        <v>0</v>
      </c>
      <c r="DC37" s="89" t="s">
        <v>335</v>
      </c>
      <c r="DD37" s="89" t="s">
        <v>84</v>
      </c>
      <c r="DF37" s="91">
        <f>COUNT(C37:CX37)</f>
        <v>0</v>
      </c>
    </row>
    <row r="38" spans="1:113" ht="12.75">
      <c r="A38" s="141" t="s">
        <v>987</v>
      </c>
      <c r="B38" s="79" t="s">
        <v>473</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99"/>
      <c r="DB38" s="89">
        <f t="shared" si="8"/>
        <v>0</v>
      </c>
      <c r="DC38" s="89" t="s">
        <v>335</v>
      </c>
      <c r="DD38" s="89" t="s">
        <v>86</v>
      </c>
      <c r="DF38" s="91">
        <f>COUNTIF(C38:CX38,"Yes")</f>
        <v>0</v>
      </c>
      <c r="DG38" s="91">
        <f t="shared" si="6"/>
        <v>0</v>
      </c>
      <c r="DH38" s="91">
        <f>COUNTIF(C38:CX38,"N/A")</f>
        <v>0</v>
      </c>
      <c r="DI38" s="91">
        <f t="shared" si="7"/>
        <v>0</v>
      </c>
    </row>
    <row r="39" spans="1:113" ht="12.75">
      <c r="A39" s="141" t="s">
        <v>988</v>
      </c>
      <c r="B39" s="79" t="s">
        <v>474</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99"/>
      <c r="DB39" s="89">
        <f t="shared" si="8"/>
        <v>0</v>
      </c>
      <c r="DC39" s="89" t="s">
        <v>335</v>
      </c>
      <c r="DD39" s="89" t="s">
        <v>87</v>
      </c>
      <c r="DF39" s="91">
        <f>COUNTIF(C39:CX39,"Yes")</f>
        <v>0</v>
      </c>
      <c r="DG39" s="91">
        <f t="shared" si="6"/>
        <v>0</v>
      </c>
      <c r="DI39" s="91">
        <f t="shared" si="7"/>
        <v>0</v>
      </c>
    </row>
    <row r="40" spans="1:113" ht="12.75">
      <c r="A40" s="141" t="s">
        <v>989</v>
      </c>
      <c r="B40" s="79" t="s">
        <v>475</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99"/>
      <c r="DB40" s="89">
        <f t="shared" si="8"/>
        <v>0</v>
      </c>
      <c r="DC40" s="89" t="s">
        <v>335</v>
      </c>
      <c r="DD40" s="89" t="s">
        <v>88</v>
      </c>
      <c r="DF40" s="91">
        <f>COUNTIF(C40:CX40,"Yes")</f>
        <v>0</v>
      </c>
      <c r="DG40" s="91">
        <f t="shared" si="6"/>
        <v>0</v>
      </c>
      <c r="DI40" s="91">
        <f t="shared" si="7"/>
        <v>0</v>
      </c>
    </row>
    <row r="41" spans="1:113" ht="12.75">
      <c r="A41" s="141" t="s">
        <v>990</v>
      </c>
      <c r="B41" s="79" t="s">
        <v>476</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99"/>
      <c r="DB41" s="89">
        <f t="shared" si="8"/>
        <v>0</v>
      </c>
      <c r="DC41" s="89" t="s">
        <v>335</v>
      </c>
      <c r="DD41" s="89" t="s">
        <v>89</v>
      </c>
      <c r="DF41" s="91">
        <f>COUNTIF(C41:CX41,"Yes")</f>
        <v>0</v>
      </c>
      <c r="DG41" s="91">
        <f>COUNTIF(C41:CX41,"No")</f>
        <v>0</v>
      </c>
      <c r="DI41" s="91">
        <f>COUNTIF(C41:CX41,"Not recorded")</f>
        <v>0</v>
      </c>
    </row>
    <row r="42" spans="1:107" ht="12.75" customHeight="1" hidden="1">
      <c r="A42" s="141"/>
      <c r="B42" s="79"/>
      <c r="C42" s="111">
        <f aca="true" t="shared" si="9" ref="C42:AH42">IF(OR(C38="yes",C39="yes",C40="yes",C41="yes"),1,0)</f>
        <v>0</v>
      </c>
      <c r="D42" s="111">
        <f t="shared" si="9"/>
        <v>0</v>
      </c>
      <c r="E42" s="111">
        <f t="shared" si="9"/>
        <v>0</v>
      </c>
      <c r="F42" s="111">
        <f t="shared" si="9"/>
        <v>0</v>
      </c>
      <c r="G42" s="111">
        <f t="shared" si="9"/>
        <v>0</v>
      </c>
      <c r="H42" s="111">
        <f t="shared" si="9"/>
        <v>0</v>
      </c>
      <c r="I42" s="111">
        <f t="shared" si="9"/>
        <v>0</v>
      </c>
      <c r="J42" s="111">
        <f t="shared" si="9"/>
        <v>0</v>
      </c>
      <c r="K42" s="111">
        <f t="shared" si="9"/>
        <v>0</v>
      </c>
      <c r="L42" s="111">
        <f t="shared" si="9"/>
        <v>0</v>
      </c>
      <c r="M42" s="111">
        <f t="shared" si="9"/>
        <v>0</v>
      </c>
      <c r="N42" s="111">
        <f t="shared" si="9"/>
        <v>0</v>
      </c>
      <c r="O42" s="111">
        <f t="shared" si="9"/>
        <v>0</v>
      </c>
      <c r="P42" s="111">
        <f t="shared" si="9"/>
        <v>0</v>
      </c>
      <c r="Q42" s="111">
        <f t="shared" si="9"/>
        <v>0</v>
      </c>
      <c r="R42" s="111">
        <f t="shared" si="9"/>
        <v>0</v>
      </c>
      <c r="S42" s="111">
        <f t="shared" si="9"/>
        <v>0</v>
      </c>
      <c r="T42" s="111">
        <f t="shared" si="9"/>
        <v>0</v>
      </c>
      <c r="U42" s="111">
        <f t="shared" si="9"/>
        <v>0</v>
      </c>
      <c r="V42" s="111">
        <f t="shared" si="9"/>
        <v>0</v>
      </c>
      <c r="W42" s="111">
        <f t="shared" si="9"/>
        <v>0</v>
      </c>
      <c r="X42" s="111">
        <f t="shared" si="9"/>
        <v>0</v>
      </c>
      <c r="Y42" s="111">
        <f t="shared" si="9"/>
        <v>0</v>
      </c>
      <c r="Z42" s="111">
        <f t="shared" si="9"/>
        <v>0</v>
      </c>
      <c r="AA42" s="111">
        <f t="shared" si="9"/>
        <v>0</v>
      </c>
      <c r="AB42" s="111">
        <f t="shared" si="9"/>
        <v>0</v>
      </c>
      <c r="AC42" s="111">
        <f t="shared" si="9"/>
        <v>0</v>
      </c>
      <c r="AD42" s="111">
        <f t="shared" si="9"/>
        <v>0</v>
      </c>
      <c r="AE42" s="111">
        <f t="shared" si="9"/>
        <v>0</v>
      </c>
      <c r="AF42" s="111">
        <f t="shared" si="9"/>
        <v>0</v>
      </c>
      <c r="AG42" s="111">
        <f t="shared" si="9"/>
        <v>0</v>
      </c>
      <c r="AH42" s="111">
        <f t="shared" si="9"/>
        <v>0</v>
      </c>
      <c r="AI42" s="111">
        <f aca="true" t="shared" si="10" ref="AI42:BN42">IF(OR(AI38="yes",AI39="yes",AI40="yes",AI41="yes"),1,0)</f>
        <v>0</v>
      </c>
      <c r="AJ42" s="111">
        <f t="shared" si="10"/>
        <v>0</v>
      </c>
      <c r="AK42" s="111">
        <f t="shared" si="10"/>
        <v>0</v>
      </c>
      <c r="AL42" s="111">
        <f t="shared" si="10"/>
        <v>0</v>
      </c>
      <c r="AM42" s="111">
        <f t="shared" si="10"/>
        <v>0</v>
      </c>
      <c r="AN42" s="111">
        <f t="shared" si="10"/>
        <v>0</v>
      </c>
      <c r="AO42" s="111">
        <f t="shared" si="10"/>
        <v>0</v>
      </c>
      <c r="AP42" s="111">
        <f t="shared" si="10"/>
        <v>0</v>
      </c>
      <c r="AQ42" s="111">
        <f t="shared" si="10"/>
        <v>0</v>
      </c>
      <c r="AR42" s="111">
        <f t="shared" si="10"/>
        <v>0</v>
      </c>
      <c r="AS42" s="111">
        <f t="shared" si="10"/>
        <v>0</v>
      </c>
      <c r="AT42" s="111">
        <f t="shared" si="10"/>
        <v>0</v>
      </c>
      <c r="AU42" s="111">
        <f t="shared" si="10"/>
        <v>0</v>
      </c>
      <c r="AV42" s="111">
        <f t="shared" si="10"/>
        <v>0</v>
      </c>
      <c r="AW42" s="111">
        <f t="shared" si="10"/>
        <v>0</v>
      </c>
      <c r="AX42" s="111">
        <f t="shared" si="10"/>
        <v>0</v>
      </c>
      <c r="AY42" s="111">
        <f t="shared" si="10"/>
        <v>0</v>
      </c>
      <c r="AZ42" s="111">
        <f t="shared" si="10"/>
        <v>0</v>
      </c>
      <c r="BA42" s="111">
        <f t="shared" si="10"/>
        <v>0</v>
      </c>
      <c r="BB42" s="111">
        <f t="shared" si="10"/>
        <v>0</v>
      </c>
      <c r="BC42" s="111">
        <f t="shared" si="10"/>
        <v>0</v>
      </c>
      <c r="BD42" s="111">
        <f t="shared" si="10"/>
        <v>0</v>
      </c>
      <c r="BE42" s="111">
        <f t="shared" si="10"/>
        <v>0</v>
      </c>
      <c r="BF42" s="111">
        <f t="shared" si="10"/>
        <v>0</v>
      </c>
      <c r="BG42" s="111">
        <f t="shared" si="10"/>
        <v>0</v>
      </c>
      <c r="BH42" s="111">
        <f t="shared" si="10"/>
        <v>0</v>
      </c>
      <c r="BI42" s="111">
        <f t="shared" si="10"/>
        <v>0</v>
      </c>
      <c r="BJ42" s="111">
        <f t="shared" si="10"/>
        <v>0</v>
      </c>
      <c r="BK42" s="111">
        <f t="shared" si="10"/>
        <v>0</v>
      </c>
      <c r="BL42" s="111">
        <f t="shared" si="10"/>
        <v>0</v>
      </c>
      <c r="BM42" s="111">
        <f t="shared" si="10"/>
        <v>0</v>
      </c>
      <c r="BN42" s="111">
        <f t="shared" si="10"/>
        <v>0</v>
      </c>
      <c r="BO42" s="111">
        <f aca="true" t="shared" si="11" ref="BO42:CT42">IF(OR(BO38="yes",BO39="yes",BO40="yes",BO41="yes"),1,0)</f>
        <v>0</v>
      </c>
      <c r="BP42" s="111">
        <f t="shared" si="11"/>
        <v>0</v>
      </c>
      <c r="BQ42" s="111">
        <f t="shared" si="11"/>
        <v>0</v>
      </c>
      <c r="BR42" s="111">
        <f t="shared" si="11"/>
        <v>0</v>
      </c>
      <c r="BS42" s="111">
        <f t="shared" si="11"/>
        <v>0</v>
      </c>
      <c r="BT42" s="111">
        <f t="shared" si="11"/>
        <v>0</v>
      </c>
      <c r="BU42" s="111">
        <f t="shared" si="11"/>
        <v>0</v>
      </c>
      <c r="BV42" s="111">
        <f t="shared" si="11"/>
        <v>0</v>
      </c>
      <c r="BW42" s="111">
        <f t="shared" si="11"/>
        <v>0</v>
      </c>
      <c r="BX42" s="111">
        <f t="shared" si="11"/>
        <v>0</v>
      </c>
      <c r="BY42" s="111">
        <f t="shared" si="11"/>
        <v>0</v>
      </c>
      <c r="BZ42" s="111">
        <f t="shared" si="11"/>
        <v>0</v>
      </c>
      <c r="CA42" s="111">
        <f t="shared" si="11"/>
        <v>0</v>
      </c>
      <c r="CB42" s="111">
        <f t="shared" si="11"/>
        <v>0</v>
      </c>
      <c r="CC42" s="111">
        <f t="shared" si="11"/>
        <v>0</v>
      </c>
      <c r="CD42" s="111">
        <f t="shared" si="11"/>
        <v>0</v>
      </c>
      <c r="CE42" s="111">
        <f t="shared" si="11"/>
        <v>0</v>
      </c>
      <c r="CF42" s="111">
        <f t="shared" si="11"/>
        <v>0</v>
      </c>
      <c r="CG42" s="111">
        <f t="shared" si="11"/>
        <v>0</v>
      </c>
      <c r="CH42" s="111">
        <f t="shared" si="11"/>
        <v>0</v>
      </c>
      <c r="CI42" s="111">
        <f t="shared" si="11"/>
        <v>0</v>
      </c>
      <c r="CJ42" s="111">
        <f t="shared" si="11"/>
        <v>0</v>
      </c>
      <c r="CK42" s="111">
        <f t="shared" si="11"/>
        <v>0</v>
      </c>
      <c r="CL42" s="111">
        <f t="shared" si="11"/>
        <v>0</v>
      </c>
      <c r="CM42" s="111">
        <f t="shared" si="11"/>
        <v>0</v>
      </c>
      <c r="CN42" s="111">
        <f t="shared" si="11"/>
        <v>0</v>
      </c>
      <c r="CO42" s="111">
        <f t="shared" si="11"/>
        <v>0</v>
      </c>
      <c r="CP42" s="111">
        <f t="shared" si="11"/>
        <v>0</v>
      </c>
      <c r="CQ42" s="111">
        <f t="shared" si="11"/>
        <v>0</v>
      </c>
      <c r="CR42" s="111">
        <f t="shared" si="11"/>
        <v>0</v>
      </c>
      <c r="CS42" s="111">
        <f t="shared" si="11"/>
        <v>0</v>
      </c>
      <c r="CT42" s="111">
        <f t="shared" si="11"/>
        <v>0</v>
      </c>
      <c r="CU42" s="111">
        <f>IF(OR(CU38="yes",CU39="yes",CU40="yes",CU41="yes"),1,0)</f>
        <v>0</v>
      </c>
      <c r="CV42" s="111">
        <f>IF(OR(CV38="yes",CV39="yes",CV40="yes",CV41="yes"),1,0)</f>
        <v>0</v>
      </c>
      <c r="CW42" s="111">
        <f>IF(OR(CW38="yes",CW39="yes",CW40="yes",CW41="yes"),1,0)</f>
        <v>0</v>
      </c>
      <c r="CX42" s="111">
        <f>IF(OR(CX38="yes",CX39="yes",CX40="yes",CX41="yes"),1,0)</f>
        <v>0</v>
      </c>
      <c r="CY42" s="111">
        <f>IF(OR(CY38="yes",CY39="yes",CY40="yes",CY41="yes"),1,0)</f>
        <v>0</v>
      </c>
      <c r="CZ42" s="99"/>
      <c r="DB42" s="89">
        <f>SUM(C42:CX42)</f>
        <v>0</v>
      </c>
      <c r="DC42" s="89" t="s">
        <v>336</v>
      </c>
    </row>
    <row r="43" spans="1:110" ht="12.75">
      <c r="A43" s="141" t="s">
        <v>991</v>
      </c>
      <c r="B43" s="79" t="s">
        <v>472</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99"/>
      <c r="DB43" s="89">
        <f>COUNT(C43:CX43)</f>
        <v>0</v>
      </c>
      <c r="DC43" s="89" t="s">
        <v>333</v>
      </c>
      <c r="DD43" s="89" t="s">
        <v>84</v>
      </c>
      <c r="DF43" s="91">
        <f>COUNT(C43:CX43)</f>
        <v>0</v>
      </c>
    </row>
    <row r="44" spans="1:113" ht="12.75">
      <c r="A44" s="141" t="s">
        <v>992</v>
      </c>
      <c r="B44" s="79" t="s">
        <v>471</v>
      </c>
      <c r="C44" s="111">
        <f aca="true" t="shared" si="12" ref="C44:BN45">IF(AND(C$13&lt;&gt;"Discharged",C$13&lt;&gt;""),"N/A","")</f>
      </c>
      <c r="D44" s="111">
        <f t="shared" si="12"/>
      </c>
      <c r="E44" s="111">
        <f t="shared" si="12"/>
      </c>
      <c r="F44" s="111">
        <f t="shared" si="12"/>
      </c>
      <c r="G44" s="111">
        <f t="shared" si="12"/>
      </c>
      <c r="H44" s="111">
        <f t="shared" si="12"/>
      </c>
      <c r="I44" s="111">
        <f t="shared" si="12"/>
      </c>
      <c r="J44" s="111">
        <f t="shared" si="12"/>
      </c>
      <c r="K44" s="111">
        <f t="shared" si="12"/>
      </c>
      <c r="L44" s="111">
        <f t="shared" si="12"/>
      </c>
      <c r="M44" s="111">
        <f t="shared" si="12"/>
      </c>
      <c r="N44" s="111">
        <f t="shared" si="12"/>
      </c>
      <c r="O44" s="111">
        <f t="shared" si="12"/>
      </c>
      <c r="P44" s="111">
        <f t="shared" si="12"/>
      </c>
      <c r="Q44" s="111">
        <f t="shared" si="12"/>
      </c>
      <c r="R44" s="111">
        <f t="shared" si="12"/>
      </c>
      <c r="S44" s="111">
        <f t="shared" si="12"/>
      </c>
      <c r="T44" s="111">
        <f t="shared" si="12"/>
      </c>
      <c r="U44" s="111">
        <f t="shared" si="12"/>
      </c>
      <c r="V44" s="111">
        <f t="shared" si="12"/>
      </c>
      <c r="W44" s="111">
        <f t="shared" si="12"/>
      </c>
      <c r="X44" s="111">
        <f t="shared" si="12"/>
      </c>
      <c r="Y44" s="111">
        <f t="shared" si="12"/>
      </c>
      <c r="Z44" s="111">
        <f t="shared" si="12"/>
      </c>
      <c r="AA44" s="111">
        <f t="shared" si="12"/>
      </c>
      <c r="AB44" s="111">
        <f t="shared" si="12"/>
      </c>
      <c r="AC44" s="111">
        <f t="shared" si="12"/>
      </c>
      <c r="AD44" s="111">
        <f t="shared" si="12"/>
      </c>
      <c r="AE44" s="111">
        <f t="shared" si="12"/>
      </c>
      <c r="AF44" s="111">
        <f t="shared" si="12"/>
      </c>
      <c r="AG44" s="111">
        <f t="shared" si="12"/>
      </c>
      <c r="AH44" s="111">
        <f t="shared" si="12"/>
      </c>
      <c r="AI44" s="111">
        <f t="shared" si="12"/>
      </c>
      <c r="AJ44" s="111">
        <f t="shared" si="12"/>
      </c>
      <c r="AK44" s="111">
        <f t="shared" si="12"/>
      </c>
      <c r="AL44" s="111">
        <f t="shared" si="12"/>
      </c>
      <c r="AM44" s="111">
        <f t="shared" si="12"/>
      </c>
      <c r="AN44" s="111">
        <f t="shared" si="12"/>
      </c>
      <c r="AO44" s="111">
        <f t="shared" si="12"/>
      </c>
      <c r="AP44" s="111">
        <f t="shared" si="12"/>
      </c>
      <c r="AQ44" s="111">
        <f t="shared" si="12"/>
      </c>
      <c r="AR44" s="111">
        <f t="shared" si="12"/>
      </c>
      <c r="AS44" s="111">
        <f t="shared" si="12"/>
      </c>
      <c r="AT44" s="111">
        <f t="shared" si="12"/>
      </c>
      <c r="AU44" s="111">
        <f t="shared" si="12"/>
      </c>
      <c r="AV44" s="111">
        <f t="shared" si="12"/>
      </c>
      <c r="AW44" s="111">
        <f t="shared" si="12"/>
      </c>
      <c r="AX44" s="111">
        <f t="shared" si="12"/>
      </c>
      <c r="AY44" s="111">
        <f t="shared" si="12"/>
      </c>
      <c r="AZ44" s="111">
        <f t="shared" si="12"/>
      </c>
      <c r="BA44" s="111">
        <f t="shared" si="12"/>
      </c>
      <c r="BB44" s="111">
        <f t="shared" si="12"/>
      </c>
      <c r="BC44" s="111">
        <f t="shared" si="12"/>
      </c>
      <c r="BD44" s="111">
        <f t="shared" si="12"/>
      </c>
      <c r="BE44" s="111">
        <f t="shared" si="12"/>
      </c>
      <c r="BF44" s="111">
        <f t="shared" si="12"/>
      </c>
      <c r="BG44" s="111">
        <f t="shared" si="12"/>
      </c>
      <c r="BH44" s="111">
        <f t="shared" si="12"/>
      </c>
      <c r="BI44" s="111">
        <f t="shared" si="12"/>
      </c>
      <c r="BJ44" s="111">
        <f t="shared" si="12"/>
      </c>
      <c r="BK44" s="111">
        <f t="shared" si="12"/>
      </c>
      <c r="BL44" s="111">
        <f t="shared" si="12"/>
      </c>
      <c r="BM44" s="111">
        <f t="shared" si="12"/>
      </c>
      <c r="BN44" s="111">
        <f t="shared" si="12"/>
      </c>
      <c r="BO44" s="111">
        <f aca="true" t="shared" si="13" ref="BO44:CY45">IF(AND(BO$13&lt;&gt;"Discharged",BO$13&lt;&gt;""),"N/A","")</f>
      </c>
      <c r="BP44" s="111">
        <f t="shared" si="13"/>
      </c>
      <c r="BQ44" s="111">
        <f t="shared" si="13"/>
      </c>
      <c r="BR44" s="111">
        <f t="shared" si="13"/>
      </c>
      <c r="BS44" s="111">
        <f t="shared" si="13"/>
      </c>
      <c r="BT44" s="111">
        <f t="shared" si="13"/>
      </c>
      <c r="BU44" s="111">
        <f t="shared" si="13"/>
      </c>
      <c r="BV44" s="111">
        <f t="shared" si="13"/>
      </c>
      <c r="BW44" s="111">
        <f t="shared" si="13"/>
      </c>
      <c r="BX44" s="111">
        <f t="shared" si="13"/>
      </c>
      <c r="BY44" s="111">
        <f t="shared" si="13"/>
      </c>
      <c r="BZ44" s="111">
        <f t="shared" si="13"/>
      </c>
      <c r="CA44" s="111">
        <f t="shared" si="13"/>
      </c>
      <c r="CB44" s="111">
        <f t="shared" si="13"/>
      </c>
      <c r="CC44" s="111">
        <f t="shared" si="13"/>
      </c>
      <c r="CD44" s="111">
        <f t="shared" si="13"/>
      </c>
      <c r="CE44" s="111">
        <f t="shared" si="13"/>
      </c>
      <c r="CF44" s="111">
        <f t="shared" si="13"/>
      </c>
      <c r="CG44" s="111">
        <f t="shared" si="13"/>
      </c>
      <c r="CH44" s="111">
        <f t="shared" si="13"/>
      </c>
      <c r="CI44" s="111">
        <f t="shared" si="13"/>
      </c>
      <c r="CJ44" s="111">
        <f t="shared" si="13"/>
      </c>
      <c r="CK44" s="111">
        <f t="shared" si="13"/>
      </c>
      <c r="CL44" s="111">
        <f t="shared" si="13"/>
      </c>
      <c r="CM44" s="111">
        <f t="shared" si="13"/>
      </c>
      <c r="CN44" s="111">
        <f t="shared" si="13"/>
      </c>
      <c r="CO44" s="111">
        <f t="shared" si="13"/>
      </c>
      <c r="CP44" s="111">
        <f t="shared" si="13"/>
      </c>
      <c r="CQ44" s="111">
        <f t="shared" si="13"/>
      </c>
      <c r="CR44" s="111">
        <f t="shared" si="13"/>
      </c>
      <c r="CS44" s="111">
        <f t="shared" si="13"/>
      </c>
      <c r="CT44" s="111">
        <f t="shared" si="13"/>
      </c>
      <c r="CU44" s="111">
        <f t="shared" si="13"/>
      </c>
      <c r="CV44" s="111">
        <f t="shared" si="13"/>
      </c>
      <c r="CW44" s="111">
        <f t="shared" si="13"/>
      </c>
      <c r="CX44" s="111">
        <f t="shared" si="13"/>
      </c>
      <c r="CY44" s="111">
        <f t="shared" si="13"/>
      </c>
      <c r="CZ44" s="99"/>
      <c r="DB44" s="89">
        <f>100-COUNTIF(C44:CX44,"")</f>
        <v>0</v>
      </c>
      <c r="DC44" s="89" t="s">
        <v>334</v>
      </c>
      <c r="DD44" s="89" t="s">
        <v>90</v>
      </c>
      <c r="DF44" s="91">
        <f>COUNTIF(C44:CX44,"Yes")</f>
        <v>0</v>
      </c>
      <c r="DG44" s="91">
        <f>COUNTIF(C44:CX44,"No")</f>
        <v>0</v>
      </c>
      <c r="DH44" s="91">
        <f>COUNTIF(C44:CX44,"N/A")</f>
        <v>0</v>
      </c>
      <c r="DI44" s="91">
        <f>COUNTIF(C44:CX44,"Not recorded")</f>
        <v>0</v>
      </c>
    </row>
    <row r="45" spans="1:113" ht="13.5" customHeight="1">
      <c r="A45" s="141" t="s">
        <v>993</v>
      </c>
      <c r="B45" s="78" t="s">
        <v>468</v>
      </c>
      <c r="C45" s="111">
        <f t="shared" si="12"/>
      </c>
      <c r="D45" s="111">
        <f aca="true" t="shared" si="14" ref="D45:BO45">IF(AND(D$13&lt;&gt;"Discharged",D$13&lt;&gt;""),"N/A","")</f>
      </c>
      <c r="E45" s="111">
        <f t="shared" si="14"/>
      </c>
      <c r="F45" s="111">
        <f t="shared" si="14"/>
      </c>
      <c r="G45" s="111">
        <f t="shared" si="14"/>
      </c>
      <c r="H45" s="111">
        <f t="shared" si="14"/>
      </c>
      <c r="I45" s="111">
        <f t="shared" si="14"/>
      </c>
      <c r="J45" s="111">
        <f t="shared" si="14"/>
      </c>
      <c r="K45" s="111">
        <f t="shared" si="14"/>
      </c>
      <c r="L45" s="111">
        <f t="shared" si="14"/>
      </c>
      <c r="M45" s="111">
        <f t="shared" si="14"/>
      </c>
      <c r="N45" s="111">
        <f t="shared" si="14"/>
      </c>
      <c r="O45" s="111">
        <f t="shared" si="14"/>
      </c>
      <c r="P45" s="111">
        <f t="shared" si="14"/>
      </c>
      <c r="Q45" s="111">
        <f t="shared" si="14"/>
      </c>
      <c r="R45" s="111">
        <f t="shared" si="14"/>
      </c>
      <c r="S45" s="111">
        <f t="shared" si="14"/>
      </c>
      <c r="T45" s="111">
        <f t="shared" si="14"/>
      </c>
      <c r="U45" s="111">
        <f t="shared" si="14"/>
      </c>
      <c r="V45" s="111">
        <f t="shared" si="14"/>
      </c>
      <c r="W45" s="111">
        <f t="shared" si="14"/>
      </c>
      <c r="X45" s="111">
        <f t="shared" si="14"/>
      </c>
      <c r="Y45" s="111">
        <f t="shared" si="14"/>
      </c>
      <c r="Z45" s="111">
        <f t="shared" si="14"/>
      </c>
      <c r="AA45" s="111">
        <f t="shared" si="14"/>
      </c>
      <c r="AB45" s="111">
        <f t="shared" si="14"/>
      </c>
      <c r="AC45" s="111">
        <f t="shared" si="14"/>
      </c>
      <c r="AD45" s="111">
        <f t="shared" si="14"/>
      </c>
      <c r="AE45" s="111">
        <f t="shared" si="14"/>
      </c>
      <c r="AF45" s="111">
        <f t="shared" si="14"/>
      </c>
      <c r="AG45" s="111">
        <f t="shared" si="14"/>
      </c>
      <c r="AH45" s="111">
        <f t="shared" si="14"/>
      </c>
      <c r="AI45" s="111">
        <f t="shared" si="14"/>
      </c>
      <c r="AJ45" s="111">
        <f t="shared" si="14"/>
      </c>
      <c r="AK45" s="111">
        <f t="shared" si="14"/>
      </c>
      <c r="AL45" s="111">
        <f t="shared" si="14"/>
      </c>
      <c r="AM45" s="111">
        <f t="shared" si="14"/>
      </c>
      <c r="AN45" s="111">
        <f t="shared" si="14"/>
      </c>
      <c r="AO45" s="111">
        <f t="shared" si="14"/>
      </c>
      <c r="AP45" s="111">
        <f t="shared" si="14"/>
      </c>
      <c r="AQ45" s="111">
        <f t="shared" si="14"/>
      </c>
      <c r="AR45" s="111">
        <f t="shared" si="14"/>
      </c>
      <c r="AS45" s="111">
        <f t="shared" si="14"/>
      </c>
      <c r="AT45" s="111">
        <f t="shared" si="14"/>
      </c>
      <c r="AU45" s="111">
        <f t="shared" si="14"/>
      </c>
      <c r="AV45" s="111">
        <f t="shared" si="14"/>
      </c>
      <c r="AW45" s="111">
        <f t="shared" si="14"/>
      </c>
      <c r="AX45" s="111">
        <f t="shared" si="14"/>
      </c>
      <c r="AY45" s="111">
        <f t="shared" si="14"/>
      </c>
      <c r="AZ45" s="111">
        <f t="shared" si="14"/>
      </c>
      <c r="BA45" s="111">
        <f t="shared" si="14"/>
      </c>
      <c r="BB45" s="111">
        <f t="shared" si="14"/>
      </c>
      <c r="BC45" s="111">
        <f t="shared" si="14"/>
      </c>
      <c r="BD45" s="111">
        <f t="shared" si="14"/>
      </c>
      <c r="BE45" s="111">
        <f t="shared" si="14"/>
      </c>
      <c r="BF45" s="111">
        <f t="shared" si="14"/>
      </c>
      <c r="BG45" s="111">
        <f t="shared" si="14"/>
      </c>
      <c r="BH45" s="111">
        <f t="shared" si="14"/>
      </c>
      <c r="BI45" s="111">
        <f t="shared" si="14"/>
      </c>
      <c r="BJ45" s="111">
        <f t="shared" si="14"/>
      </c>
      <c r="BK45" s="111">
        <f t="shared" si="14"/>
      </c>
      <c r="BL45" s="111">
        <f t="shared" si="14"/>
      </c>
      <c r="BM45" s="111">
        <f t="shared" si="14"/>
      </c>
      <c r="BN45" s="111">
        <f t="shared" si="14"/>
      </c>
      <c r="BO45" s="111">
        <f t="shared" si="14"/>
      </c>
      <c r="BP45" s="111">
        <f t="shared" si="13"/>
      </c>
      <c r="BQ45" s="111">
        <f t="shared" si="13"/>
      </c>
      <c r="BR45" s="111">
        <f t="shared" si="13"/>
      </c>
      <c r="BS45" s="111">
        <f t="shared" si="13"/>
      </c>
      <c r="BT45" s="111">
        <f t="shared" si="13"/>
      </c>
      <c r="BU45" s="111">
        <f t="shared" si="13"/>
      </c>
      <c r="BV45" s="111">
        <f t="shared" si="13"/>
      </c>
      <c r="BW45" s="111">
        <f t="shared" si="13"/>
      </c>
      <c r="BX45" s="111">
        <f t="shared" si="13"/>
      </c>
      <c r="BY45" s="111">
        <f t="shared" si="13"/>
      </c>
      <c r="BZ45" s="111">
        <f t="shared" si="13"/>
      </c>
      <c r="CA45" s="111">
        <f t="shared" si="13"/>
      </c>
      <c r="CB45" s="111">
        <f t="shared" si="13"/>
      </c>
      <c r="CC45" s="111">
        <f t="shared" si="13"/>
      </c>
      <c r="CD45" s="111">
        <f t="shared" si="13"/>
      </c>
      <c r="CE45" s="111">
        <f t="shared" si="13"/>
      </c>
      <c r="CF45" s="111">
        <f t="shared" si="13"/>
      </c>
      <c r="CG45" s="111">
        <f t="shared" si="13"/>
      </c>
      <c r="CH45" s="111">
        <f t="shared" si="13"/>
      </c>
      <c r="CI45" s="111">
        <f t="shared" si="13"/>
      </c>
      <c r="CJ45" s="111">
        <f t="shared" si="13"/>
      </c>
      <c r="CK45" s="111">
        <f t="shared" si="13"/>
      </c>
      <c r="CL45" s="111">
        <f t="shared" si="13"/>
      </c>
      <c r="CM45" s="111">
        <f t="shared" si="13"/>
      </c>
      <c r="CN45" s="111">
        <f t="shared" si="13"/>
      </c>
      <c r="CO45" s="111">
        <f t="shared" si="13"/>
      </c>
      <c r="CP45" s="111">
        <f t="shared" si="13"/>
      </c>
      <c r="CQ45" s="111">
        <f t="shared" si="13"/>
      </c>
      <c r="CR45" s="111">
        <f t="shared" si="13"/>
      </c>
      <c r="CS45" s="111">
        <f t="shared" si="13"/>
      </c>
      <c r="CT45" s="111">
        <f t="shared" si="13"/>
      </c>
      <c r="CU45" s="111">
        <f t="shared" si="13"/>
      </c>
      <c r="CV45" s="111">
        <f t="shared" si="13"/>
      </c>
      <c r="CW45" s="111">
        <f t="shared" si="13"/>
      </c>
      <c r="CX45" s="111">
        <f t="shared" si="13"/>
      </c>
      <c r="CY45" s="111">
        <f t="shared" si="13"/>
      </c>
      <c r="CZ45" s="99"/>
      <c r="DB45" s="89">
        <f>100-COUNTIF(C45:CX45,"")</f>
        <v>0</v>
      </c>
      <c r="DC45" s="89" t="s">
        <v>334</v>
      </c>
      <c r="DD45" s="89" t="s">
        <v>91</v>
      </c>
      <c r="DF45" s="91">
        <f>COUNTIF(C45:CX45,"Yes")</f>
        <v>0</v>
      </c>
      <c r="DG45" s="91">
        <f>COUNTIF(C45:CX45,"No")</f>
        <v>0</v>
      </c>
      <c r="DH45" s="91">
        <f>COUNTIF(C45:CX45,"N/A")</f>
        <v>0</v>
      </c>
      <c r="DI45" s="91">
        <f>COUNTIF(C45:CX45,"Not recorded")</f>
        <v>0</v>
      </c>
    </row>
    <row r="46" spans="1:104" ht="6" customHeight="1">
      <c r="A46" s="84"/>
      <c r="B46" s="8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99"/>
    </row>
    <row r="47" spans="1:110" ht="65.25" customHeight="1">
      <c r="A47" s="161" t="s">
        <v>265</v>
      </c>
      <c r="B47" s="162"/>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99"/>
      <c r="DD47" s="104" t="s">
        <v>105</v>
      </c>
      <c r="DE47" s="105"/>
      <c r="DF47" s="105">
        <f>SUM(DF38,DF39,DF40,DF41)</f>
        <v>0</v>
      </c>
    </row>
    <row r="48" spans="1:109" ht="101.25" customHeight="1" thickBot="1">
      <c r="A48" s="146" t="s">
        <v>102</v>
      </c>
      <c r="B48" s="147"/>
      <c r="C48" s="126">
        <f>IF(C59="","",C59&amp;CHAR(10))&amp;IF(C60="","",C60&amp;CHAR(10))&amp;IF(C61="","",C61&amp;CHAR(10))&amp;IF(C62="","",C62&amp;CHAR(10))&amp;IF(C63="","",C63&amp;CHAR(10))&amp;IF(C64="","",C64&amp;CHAR(10))&amp;IF(C65="","",C65&amp;CHAR(10))&amp;IF(C66="","",C66&amp;CHAR(10))&amp;IF(C67="","",C67&amp;CHAR(10))&amp;IF(C68="","",C68&amp;CHAR(10))&amp;IF(C69="","",C69&amp;CHAR(10))&amp;IF(C70="","",C70&amp;CHAR(10))&amp;C71</f>
      </c>
      <c r="D48" s="126">
        <f aca="true" t="shared" si="15" ref="D48:BO48">IF(D59="","",D59&amp;CHAR(10))&amp;IF(D60="","",D60&amp;CHAR(10))&amp;IF(D61="","",D61&amp;CHAR(10))&amp;IF(D62="","",D62&amp;CHAR(10))&amp;IF(D63="","",D63&amp;CHAR(10))&amp;IF(D64="","",D64&amp;CHAR(10))&amp;IF(D65="","",D65&amp;CHAR(10))&amp;IF(D66="","",D66&amp;CHAR(10))&amp;IF(D67="","",D67&amp;CHAR(10))&amp;IF(D68="","",D68&amp;CHAR(10))&amp;IF(D69="","",D69&amp;CHAR(10))&amp;IF(D70="","",D70&amp;CHAR(10))&amp;D71</f>
      </c>
      <c r="E48" s="126">
        <f t="shared" si="15"/>
      </c>
      <c r="F48" s="126">
        <f t="shared" si="15"/>
      </c>
      <c r="G48" s="126">
        <f t="shared" si="15"/>
      </c>
      <c r="H48" s="126">
        <f t="shared" si="15"/>
      </c>
      <c r="I48" s="126">
        <f t="shared" si="15"/>
      </c>
      <c r="J48" s="126">
        <f t="shared" si="15"/>
      </c>
      <c r="K48" s="126">
        <f t="shared" si="15"/>
      </c>
      <c r="L48" s="126">
        <f t="shared" si="15"/>
      </c>
      <c r="M48" s="126">
        <f t="shared" si="15"/>
      </c>
      <c r="N48" s="126">
        <f t="shared" si="15"/>
      </c>
      <c r="O48" s="126">
        <f t="shared" si="15"/>
      </c>
      <c r="P48" s="126">
        <f t="shared" si="15"/>
      </c>
      <c r="Q48" s="126">
        <f t="shared" si="15"/>
      </c>
      <c r="R48" s="126">
        <f t="shared" si="15"/>
      </c>
      <c r="S48" s="126">
        <f t="shared" si="15"/>
      </c>
      <c r="T48" s="126">
        <f t="shared" si="15"/>
      </c>
      <c r="U48" s="126">
        <f t="shared" si="15"/>
      </c>
      <c r="V48" s="126">
        <f t="shared" si="15"/>
      </c>
      <c r="W48" s="126">
        <f t="shared" si="15"/>
      </c>
      <c r="X48" s="126">
        <f t="shared" si="15"/>
      </c>
      <c r="Y48" s="126">
        <f t="shared" si="15"/>
      </c>
      <c r="Z48" s="126">
        <f t="shared" si="15"/>
      </c>
      <c r="AA48" s="126">
        <f t="shared" si="15"/>
      </c>
      <c r="AB48" s="126">
        <f t="shared" si="15"/>
      </c>
      <c r="AC48" s="126">
        <f t="shared" si="15"/>
      </c>
      <c r="AD48" s="126">
        <f t="shared" si="15"/>
      </c>
      <c r="AE48" s="126">
        <f t="shared" si="15"/>
      </c>
      <c r="AF48" s="126">
        <f t="shared" si="15"/>
      </c>
      <c r="AG48" s="126">
        <f t="shared" si="15"/>
      </c>
      <c r="AH48" s="126">
        <f t="shared" si="15"/>
      </c>
      <c r="AI48" s="126">
        <f t="shared" si="15"/>
      </c>
      <c r="AJ48" s="126">
        <f t="shared" si="15"/>
      </c>
      <c r="AK48" s="126">
        <f t="shared" si="15"/>
      </c>
      <c r="AL48" s="126">
        <f t="shared" si="15"/>
      </c>
      <c r="AM48" s="126">
        <f t="shared" si="15"/>
      </c>
      <c r="AN48" s="126">
        <f t="shared" si="15"/>
      </c>
      <c r="AO48" s="126">
        <f t="shared" si="15"/>
      </c>
      <c r="AP48" s="126">
        <f t="shared" si="15"/>
      </c>
      <c r="AQ48" s="126">
        <f t="shared" si="15"/>
      </c>
      <c r="AR48" s="126">
        <f t="shared" si="15"/>
      </c>
      <c r="AS48" s="126">
        <f t="shared" si="15"/>
      </c>
      <c r="AT48" s="126">
        <f t="shared" si="15"/>
      </c>
      <c r="AU48" s="126">
        <f t="shared" si="15"/>
      </c>
      <c r="AV48" s="126">
        <f t="shared" si="15"/>
      </c>
      <c r="AW48" s="126">
        <f t="shared" si="15"/>
      </c>
      <c r="AX48" s="126">
        <f t="shared" si="15"/>
      </c>
      <c r="AY48" s="126">
        <f t="shared" si="15"/>
      </c>
      <c r="AZ48" s="126">
        <f t="shared" si="15"/>
      </c>
      <c r="BA48" s="126">
        <f t="shared" si="15"/>
      </c>
      <c r="BB48" s="126">
        <f t="shared" si="15"/>
      </c>
      <c r="BC48" s="126">
        <f t="shared" si="15"/>
      </c>
      <c r="BD48" s="126">
        <f t="shared" si="15"/>
      </c>
      <c r="BE48" s="126">
        <f t="shared" si="15"/>
      </c>
      <c r="BF48" s="126">
        <f t="shared" si="15"/>
      </c>
      <c r="BG48" s="126">
        <f t="shared" si="15"/>
      </c>
      <c r="BH48" s="126">
        <f t="shared" si="15"/>
      </c>
      <c r="BI48" s="126">
        <f t="shared" si="15"/>
      </c>
      <c r="BJ48" s="126">
        <f t="shared" si="15"/>
      </c>
      <c r="BK48" s="126">
        <f t="shared" si="15"/>
      </c>
      <c r="BL48" s="126">
        <f t="shared" si="15"/>
      </c>
      <c r="BM48" s="126">
        <f t="shared" si="15"/>
      </c>
      <c r="BN48" s="126">
        <f t="shared" si="15"/>
      </c>
      <c r="BO48" s="126">
        <f t="shared" si="15"/>
      </c>
      <c r="BP48" s="126">
        <f aca="true" t="shared" si="16" ref="BP48:CY48">IF(BP59="","",BP59&amp;CHAR(10))&amp;IF(BP60="","",BP60&amp;CHAR(10))&amp;IF(BP61="","",BP61&amp;CHAR(10))&amp;IF(BP62="","",BP62&amp;CHAR(10))&amp;IF(BP63="","",BP63&amp;CHAR(10))&amp;IF(BP64="","",BP64&amp;CHAR(10))&amp;IF(BP65="","",BP65&amp;CHAR(10))&amp;IF(BP66="","",BP66&amp;CHAR(10))&amp;IF(BP67="","",BP67&amp;CHAR(10))&amp;IF(BP68="","",BP68&amp;CHAR(10))&amp;IF(BP69="","",BP69&amp;CHAR(10))&amp;IF(BP70="","",BP70&amp;CHAR(10))&amp;BP71</f>
      </c>
      <c r="BQ48" s="126">
        <f t="shared" si="16"/>
      </c>
      <c r="BR48" s="126">
        <f t="shared" si="16"/>
      </c>
      <c r="BS48" s="126">
        <f t="shared" si="16"/>
      </c>
      <c r="BT48" s="126">
        <f t="shared" si="16"/>
      </c>
      <c r="BU48" s="126">
        <f t="shared" si="16"/>
      </c>
      <c r="BV48" s="126">
        <f t="shared" si="16"/>
      </c>
      <c r="BW48" s="126">
        <f t="shared" si="16"/>
      </c>
      <c r="BX48" s="126">
        <f t="shared" si="16"/>
      </c>
      <c r="BY48" s="126">
        <f t="shared" si="16"/>
      </c>
      <c r="BZ48" s="126">
        <f t="shared" si="16"/>
      </c>
      <c r="CA48" s="126">
        <f t="shared" si="16"/>
      </c>
      <c r="CB48" s="126">
        <f t="shared" si="16"/>
      </c>
      <c r="CC48" s="126">
        <f t="shared" si="16"/>
      </c>
      <c r="CD48" s="126">
        <f t="shared" si="16"/>
      </c>
      <c r="CE48" s="126">
        <f t="shared" si="16"/>
      </c>
      <c r="CF48" s="126">
        <f t="shared" si="16"/>
      </c>
      <c r="CG48" s="126">
        <f t="shared" si="16"/>
      </c>
      <c r="CH48" s="126">
        <f t="shared" si="16"/>
      </c>
      <c r="CI48" s="126">
        <f t="shared" si="16"/>
      </c>
      <c r="CJ48" s="126">
        <f t="shared" si="16"/>
      </c>
      <c r="CK48" s="126">
        <f t="shared" si="16"/>
      </c>
      <c r="CL48" s="126">
        <f t="shared" si="16"/>
      </c>
      <c r="CM48" s="126">
        <f t="shared" si="16"/>
      </c>
      <c r="CN48" s="126">
        <f t="shared" si="16"/>
      </c>
      <c r="CO48" s="126">
        <f t="shared" si="16"/>
      </c>
      <c r="CP48" s="126">
        <f t="shared" si="16"/>
      </c>
      <c r="CQ48" s="126">
        <f t="shared" si="16"/>
      </c>
      <c r="CR48" s="126">
        <f t="shared" si="16"/>
      </c>
      <c r="CS48" s="126">
        <f t="shared" si="16"/>
      </c>
      <c r="CT48" s="126">
        <f t="shared" si="16"/>
      </c>
      <c r="CU48" s="126">
        <f t="shared" si="16"/>
      </c>
      <c r="CV48" s="126">
        <f t="shared" si="16"/>
      </c>
      <c r="CW48" s="126">
        <f t="shared" si="16"/>
      </c>
      <c r="CX48" s="126">
        <f t="shared" si="16"/>
      </c>
      <c r="CY48" s="126">
        <f t="shared" si="16"/>
      </c>
      <c r="CZ48" s="102"/>
      <c r="DE48" s="91">
        <f>DE54-DE55</f>
        <v>0</v>
      </c>
    </row>
    <row r="49" spans="1:104" ht="1.5" customHeight="1" thickTop="1">
      <c r="A49" s="142" t="s">
        <v>482</v>
      </c>
      <c r="B49" s="143"/>
      <c r="C49" s="166"/>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99"/>
    </row>
    <row r="50" spans="1:115" s="90" customFormat="1" ht="12.75">
      <c r="A50" s="144"/>
      <c r="B50" s="145"/>
      <c r="C50" s="167"/>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01"/>
      <c r="DE50" s="71" t="s">
        <v>101</v>
      </c>
      <c r="DF50" s="71" t="s">
        <v>93</v>
      </c>
      <c r="DG50" s="71" t="s">
        <v>94</v>
      </c>
      <c r="DH50" s="71" t="s">
        <v>95</v>
      </c>
      <c r="DI50" s="71" t="s">
        <v>96</v>
      </c>
      <c r="DJ50" s="71" t="s">
        <v>97</v>
      </c>
      <c r="DK50" s="71" t="s">
        <v>98</v>
      </c>
    </row>
    <row r="51" spans="1:112" ht="12.75">
      <c r="A51" s="86"/>
      <c r="B51" s="78" t="s">
        <v>470</v>
      </c>
      <c r="C51" s="117">
        <f>IF(AND(C35&lt;&gt;"",C35&lt;&gt;"N/A"),IF(C35&gt;C$11,C35-C$11,C35-C$11+1),"")</f>
      </c>
      <c r="D51" s="117">
        <f aca="true" t="shared" si="17" ref="D51:BO51">IF(AND(D35&lt;&gt;"",D35&lt;&gt;"N/A"),IF(D35&gt;D$11,D35-D$11,D35-D$11+1),"")</f>
      </c>
      <c r="E51" s="117">
        <f t="shared" si="17"/>
      </c>
      <c r="F51" s="117">
        <f t="shared" si="17"/>
      </c>
      <c r="G51" s="117">
        <f t="shared" si="17"/>
      </c>
      <c r="H51" s="117">
        <f t="shared" si="17"/>
      </c>
      <c r="I51" s="117">
        <f t="shared" si="17"/>
      </c>
      <c r="J51" s="117">
        <f t="shared" si="17"/>
      </c>
      <c r="K51" s="117">
        <f t="shared" si="17"/>
      </c>
      <c r="L51" s="117">
        <f t="shared" si="17"/>
      </c>
      <c r="M51" s="117">
        <f t="shared" si="17"/>
      </c>
      <c r="N51" s="117">
        <f t="shared" si="17"/>
      </c>
      <c r="O51" s="117">
        <f t="shared" si="17"/>
      </c>
      <c r="P51" s="117">
        <f t="shared" si="17"/>
      </c>
      <c r="Q51" s="117">
        <f t="shared" si="17"/>
      </c>
      <c r="R51" s="117">
        <f t="shared" si="17"/>
      </c>
      <c r="S51" s="117">
        <f t="shared" si="17"/>
      </c>
      <c r="T51" s="117">
        <f t="shared" si="17"/>
      </c>
      <c r="U51" s="117">
        <f t="shared" si="17"/>
      </c>
      <c r="V51" s="117">
        <f t="shared" si="17"/>
      </c>
      <c r="W51" s="117">
        <f t="shared" si="17"/>
      </c>
      <c r="X51" s="117">
        <f t="shared" si="17"/>
      </c>
      <c r="Y51" s="117">
        <f t="shared" si="17"/>
      </c>
      <c r="Z51" s="117">
        <f t="shared" si="17"/>
      </c>
      <c r="AA51" s="117">
        <f t="shared" si="17"/>
      </c>
      <c r="AB51" s="117">
        <f t="shared" si="17"/>
      </c>
      <c r="AC51" s="117">
        <f t="shared" si="17"/>
      </c>
      <c r="AD51" s="117">
        <f t="shared" si="17"/>
      </c>
      <c r="AE51" s="117">
        <f t="shared" si="17"/>
      </c>
      <c r="AF51" s="117">
        <f t="shared" si="17"/>
      </c>
      <c r="AG51" s="117">
        <f t="shared" si="17"/>
      </c>
      <c r="AH51" s="117">
        <f t="shared" si="17"/>
      </c>
      <c r="AI51" s="117">
        <f t="shared" si="17"/>
      </c>
      <c r="AJ51" s="117">
        <f t="shared" si="17"/>
      </c>
      <c r="AK51" s="117">
        <f t="shared" si="17"/>
      </c>
      <c r="AL51" s="117">
        <f t="shared" si="17"/>
      </c>
      <c r="AM51" s="117">
        <f t="shared" si="17"/>
      </c>
      <c r="AN51" s="117">
        <f t="shared" si="17"/>
      </c>
      <c r="AO51" s="117">
        <f t="shared" si="17"/>
      </c>
      <c r="AP51" s="117">
        <f t="shared" si="17"/>
      </c>
      <c r="AQ51" s="117">
        <f t="shared" si="17"/>
      </c>
      <c r="AR51" s="117">
        <f t="shared" si="17"/>
      </c>
      <c r="AS51" s="117">
        <f t="shared" si="17"/>
      </c>
      <c r="AT51" s="117">
        <f t="shared" si="17"/>
      </c>
      <c r="AU51" s="117">
        <f t="shared" si="17"/>
      </c>
      <c r="AV51" s="117">
        <f t="shared" si="17"/>
      </c>
      <c r="AW51" s="117">
        <f t="shared" si="17"/>
      </c>
      <c r="AX51" s="117">
        <f t="shared" si="17"/>
      </c>
      <c r="AY51" s="117">
        <f t="shared" si="17"/>
      </c>
      <c r="AZ51" s="117">
        <f t="shared" si="17"/>
      </c>
      <c r="BA51" s="117">
        <f t="shared" si="17"/>
      </c>
      <c r="BB51" s="117">
        <f t="shared" si="17"/>
      </c>
      <c r="BC51" s="117">
        <f t="shared" si="17"/>
      </c>
      <c r="BD51" s="117">
        <f t="shared" si="17"/>
      </c>
      <c r="BE51" s="117">
        <f t="shared" si="17"/>
      </c>
      <c r="BF51" s="117">
        <f t="shared" si="17"/>
      </c>
      <c r="BG51" s="117">
        <f t="shared" si="17"/>
      </c>
      <c r="BH51" s="117">
        <f t="shared" si="17"/>
      </c>
      <c r="BI51" s="117">
        <f t="shared" si="17"/>
      </c>
      <c r="BJ51" s="117">
        <f t="shared" si="17"/>
      </c>
      <c r="BK51" s="117">
        <f t="shared" si="17"/>
      </c>
      <c r="BL51" s="117">
        <f t="shared" si="17"/>
      </c>
      <c r="BM51" s="117">
        <f t="shared" si="17"/>
      </c>
      <c r="BN51" s="117">
        <f t="shared" si="17"/>
      </c>
      <c r="BO51" s="117">
        <f t="shared" si="17"/>
      </c>
      <c r="BP51" s="117">
        <f aca="true" t="shared" si="18" ref="BP51:CY51">IF(AND(BP35&lt;&gt;"",BP35&lt;&gt;"N/A"),IF(BP35&gt;BP$11,BP35-BP$11,BP35-BP$11+1),"")</f>
      </c>
      <c r="BQ51" s="117">
        <f t="shared" si="18"/>
      </c>
      <c r="BR51" s="117">
        <f t="shared" si="18"/>
      </c>
      <c r="BS51" s="117">
        <f t="shared" si="18"/>
      </c>
      <c r="BT51" s="117">
        <f t="shared" si="18"/>
      </c>
      <c r="BU51" s="117">
        <f t="shared" si="18"/>
      </c>
      <c r="BV51" s="117">
        <f t="shared" si="18"/>
      </c>
      <c r="BW51" s="117">
        <f t="shared" si="18"/>
      </c>
      <c r="BX51" s="117">
        <f t="shared" si="18"/>
      </c>
      <c r="BY51" s="117">
        <f t="shared" si="18"/>
      </c>
      <c r="BZ51" s="117">
        <f t="shared" si="18"/>
      </c>
      <c r="CA51" s="117">
        <f t="shared" si="18"/>
      </c>
      <c r="CB51" s="117">
        <f t="shared" si="18"/>
      </c>
      <c r="CC51" s="117">
        <f t="shared" si="18"/>
      </c>
      <c r="CD51" s="117">
        <f t="shared" si="18"/>
      </c>
      <c r="CE51" s="117">
        <f t="shared" si="18"/>
      </c>
      <c r="CF51" s="117">
        <f t="shared" si="18"/>
      </c>
      <c r="CG51" s="117">
        <f t="shared" si="18"/>
      </c>
      <c r="CH51" s="117">
        <f t="shared" si="18"/>
      </c>
      <c r="CI51" s="117">
        <f t="shared" si="18"/>
      </c>
      <c r="CJ51" s="117">
        <f t="shared" si="18"/>
      </c>
      <c r="CK51" s="117">
        <f t="shared" si="18"/>
      </c>
      <c r="CL51" s="117">
        <f t="shared" si="18"/>
      </c>
      <c r="CM51" s="117">
        <f t="shared" si="18"/>
      </c>
      <c r="CN51" s="117">
        <f t="shared" si="18"/>
      </c>
      <c r="CO51" s="117">
        <f t="shared" si="18"/>
      </c>
      <c r="CP51" s="117">
        <f t="shared" si="18"/>
      </c>
      <c r="CQ51" s="117">
        <f t="shared" si="18"/>
      </c>
      <c r="CR51" s="117">
        <f t="shared" si="18"/>
      </c>
      <c r="CS51" s="117">
        <f t="shared" si="18"/>
      </c>
      <c r="CT51" s="117">
        <f t="shared" si="18"/>
      </c>
      <c r="CU51" s="117">
        <f t="shared" si="18"/>
      </c>
      <c r="CV51" s="117">
        <f t="shared" si="18"/>
      </c>
      <c r="CW51" s="117">
        <f t="shared" si="18"/>
      </c>
      <c r="CX51" s="117">
        <f t="shared" si="18"/>
      </c>
      <c r="CY51" s="117">
        <f t="shared" si="18"/>
      </c>
      <c r="CZ51" s="99"/>
      <c r="DD51" s="89" t="s">
        <v>92</v>
      </c>
      <c r="DE51" s="91">
        <f>COUNT(C51:CX51)</f>
        <v>0</v>
      </c>
      <c r="DF51" s="91">
        <f>COUNTIF(C51:CX51,"&lt;0:10:01")</f>
        <v>0</v>
      </c>
      <c r="DG51" s="91">
        <f>COUNTIF(C51:CX51,"&lt;0:20:01")</f>
        <v>0</v>
      </c>
      <c r="DH51" s="91">
        <f>COUNTIF(C51:CX51,"&lt;0:30:01")</f>
        <v>0</v>
      </c>
    </row>
    <row r="52" spans="1:113" ht="12.75">
      <c r="A52" s="86"/>
      <c r="B52" s="78" t="s">
        <v>479</v>
      </c>
      <c r="C52" s="117">
        <f>IF(AND(C37&lt;&gt;"",C37&lt;&gt;"N/A"),IF(C37&gt;C$11,C37-C$11,C37-C$11+1),"")</f>
      </c>
      <c r="D52" s="117">
        <f aca="true" t="shared" si="19" ref="D52:BO52">IF(AND(D37&lt;&gt;"",D37&lt;&gt;"N/A"),IF(D37&gt;D$11,D37-D$11,D37-D$11+1),"")</f>
      </c>
      <c r="E52" s="117">
        <f t="shared" si="19"/>
      </c>
      <c r="F52" s="117">
        <f t="shared" si="19"/>
      </c>
      <c r="G52" s="117">
        <f t="shared" si="19"/>
      </c>
      <c r="H52" s="117">
        <f t="shared" si="19"/>
      </c>
      <c r="I52" s="117">
        <f t="shared" si="19"/>
      </c>
      <c r="J52" s="117">
        <f t="shared" si="19"/>
      </c>
      <c r="K52" s="117">
        <f t="shared" si="19"/>
      </c>
      <c r="L52" s="117">
        <f t="shared" si="19"/>
      </c>
      <c r="M52" s="117">
        <f t="shared" si="19"/>
      </c>
      <c r="N52" s="117">
        <f t="shared" si="19"/>
      </c>
      <c r="O52" s="117">
        <f t="shared" si="19"/>
      </c>
      <c r="P52" s="117">
        <f t="shared" si="19"/>
      </c>
      <c r="Q52" s="117">
        <f t="shared" si="19"/>
      </c>
      <c r="R52" s="117">
        <f t="shared" si="19"/>
      </c>
      <c r="S52" s="117">
        <f t="shared" si="19"/>
      </c>
      <c r="T52" s="117">
        <f t="shared" si="19"/>
      </c>
      <c r="U52" s="117">
        <f t="shared" si="19"/>
      </c>
      <c r="V52" s="117">
        <f t="shared" si="19"/>
      </c>
      <c r="W52" s="117">
        <f t="shared" si="19"/>
      </c>
      <c r="X52" s="117">
        <f t="shared" si="19"/>
      </c>
      <c r="Y52" s="117">
        <f t="shared" si="19"/>
      </c>
      <c r="Z52" s="117">
        <f t="shared" si="19"/>
      </c>
      <c r="AA52" s="117">
        <f t="shared" si="19"/>
      </c>
      <c r="AB52" s="117">
        <f t="shared" si="19"/>
      </c>
      <c r="AC52" s="117">
        <f t="shared" si="19"/>
      </c>
      <c r="AD52" s="117">
        <f t="shared" si="19"/>
      </c>
      <c r="AE52" s="117">
        <f t="shared" si="19"/>
      </c>
      <c r="AF52" s="117">
        <f t="shared" si="19"/>
      </c>
      <c r="AG52" s="117">
        <f t="shared" si="19"/>
      </c>
      <c r="AH52" s="117">
        <f t="shared" si="19"/>
      </c>
      <c r="AI52" s="117">
        <f t="shared" si="19"/>
      </c>
      <c r="AJ52" s="117">
        <f t="shared" si="19"/>
      </c>
      <c r="AK52" s="117">
        <f t="shared" si="19"/>
      </c>
      <c r="AL52" s="117">
        <f t="shared" si="19"/>
      </c>
      <c r="AM52" s="117">
        <f t="shared" si="19"/>
      </c>
      <c r="AN52" s="117">
        <f t="shared" si="19"/>
      </c>
      <c r="AO52" s="117">
        <f t="shared" si="19"/>
      </c>
      <c r="AP52" s="117">
        <f t="shared" si="19"/>
      </c>
      <c r="AQ52" s="117">
        <f t="shared" si="19"/>
      </c>
      <c r="AR52" s="117">
        <f t="shared" si="19"/>
      </c>
      <c r="AS52" s="117">
        <f t="shared" si="19"/>
      </c>
      <c r="AT52" s="117">
        <f t="shared" si="19"/>
      </c>
      <c r="AU52" s="117">
        <f t="shared" si="19"/>
      </c>
      <c r="AV52" s="117">
        <f t="shared" si="19"/>
      </c>
      <c r="AW52" s="117">
        <f t="shared" si="19"/>
      </c>
      <c r="AX52" s="117">
        <f t="shared" si="19"/>
      </c>
      <c r="AY52" s="117">
        <f t="shared" si="19"/>
      </c>
      <c r="AZ52" s="117">
        <f t="shared" si="19"/>
      </c>
      <c r="BA52" s="117">
        <f t="shared" si="19"/>
      </c>
      <c r="BB52" s="117">
        <f t="shared" si="19"/>
      </c>
      <c r="BC52" s="117">
        <f t="shared" si="19"/>
      </c>
      <c r="BD52" s="117">
        <f t="shared" si="19"/>
      </c>
      <c r="BE52" s="117">
        <f t="shared" si="19"/>
      </c>
      <c r="BF52" s="117">
        <f t="shared" si="19"/>
      </c>
      <c r="BG52" s="117">
        <f t="shared" si="19"/>
      </c>
      <c r="BH52" s="117">
        <f t="shared" si="19"/>
      </c>
      <c r="BI52" s="117">
        <f t="shared" si="19"/>
      </c>
      <c r="BJ52" s="117">
        <f t="shared" si="19"/>
      </c>
      <c r="BK52" s="117">
        <f t="shared" si="19"/>
      </c>
      <c r="BL52" s="117">
        <f t="shared" si="19"/>
      </c>
      <c r="BM52" s="117">
        <f t="shared" si="19"/>
      </c>
      <c r="BN52" s="117">
        <f t="shared" si="19"/>
      </c>
      <c r="BO52" s="117">
        <f t="shared" si="19"/>
      </c>
      <c r="BP52" s="117">
        <f aca="true" t="shared" si="20" ref="BP52:CY52">IF(AND(BP37&lt;&gt;"",BP37&lt;&gt;"N/A"),IF(BP37&gt;BP$11,BP37-BP$11,BP37-BP$11+1),"")</f>
      </c>
      <c r="BQ52" s="117">
        <f t="shared" si="20"/>
      </c>
      <c r="BR52" s="117">
        <f t="shared" si="20"/>
      </c>
      <c r="BS52" s="117">
        <f t="shared" si="20"/>
      </c>
      <c r="BT52" s="117">
        <f t="shared" si="20"/>
      </c>
      <c r="BU52" s="117">
        <f t="shared" si="20"/>
      </c>
      <c r="BV52" s="117">
        <f t="shared" si="20"/>
      </c>
      <c r="BW52" s="117">
        <f t="shared" si="20"/>
      </c>
      <c r="BX52" s="117">
        <f t="shared" si="20"/>
      </c>
      <c r="BY52" s="117">
        <f t="shared" si="20"/>
      </c>
      <c r="BZ52" s="117">
        <f t="shared" si="20"/>
      </c>
      <c r="CA52" s="117">
        <f t="shared" si="20"/>
      </c>
      <c r="CB52" s="117">
        <f t="shared" si="20"/>
      </c>
      <c r="CC52" s="117">
        <f t="shared" si="20"/>
      </c>
      <c r="CD52" s="117">
        <f t="shared" si="20"/>
      </c>
      <c r="CE52" s="117">
        <f t="shared" si="20"/>
      </c>
      <c r="CF52" s="117">
        <f t="shared" si="20"/>
      </c>
      <c r="CG52" s="117">
        <f t="shared" si="20"/>
      </c>
      <c r="CH52" s="117">
        <f t="shared" si="20"/>
      </c>
      <c r="CI52" s="117">
        <f t="shared" si="20"/>
      </c>
      <c r="CJ52" s="117">
        <f t="shared" si="20"/>
      </c>
      <c r="CK52" s="117">
        <f t="shared" si="20"/>
      </c>
      <c r="CL52" s="117">
        <f t="shared" si="20"/>
      </c>
      <c r="CM52" s="117">
        <f t="shared" si="20"/>
      </c>
      <c r="CN52" s="117">
        <f t="shared" si="20"/>
      </c>
      <c r="CO52" s="117">
        <f t="shared" si="20"/>
      </c>
      <c r="CP52" s="117">
        <f t="shared" si="20"/>
      </c>
      <c r="CQ52" s="117">
        <f t="shared" si="20"/>
      </c>
      <c r="CR52" s="117">
        <f t="shared" si="20"/>
      </c>
      <c r="CS52" s="117">
        <f t="shared" si="20"/>
      </c>
      <c r="CT52" s="117">
        <f t="shared" si="20"/>
      </c>
      <c r="CU52" s="117">
        <f t="shared" si="20"/>
      </c>
      <c r="CV52" s="117">
        <f t="shared" si="20"/>
      </c>
      <c r="CW52" s="117">
        <f t="shared" si="20"/>
      </c>
      <c r="CX52" s="117">
        <f t="shared" si="20"/>
      </c>
      <c r="CY52" s="117">
        <f t="shared" si="20"/>
      </c>
      <c r="CZ52" s="99"/>
      <c r="DD52" s="89" t="s">
        <v>99</v>
      </c>
      <c r="DE52" s="91">
        <f>COUNT(C52:CX52)</f>
        <v>0</v>
      </c>
      <c r="DH52" s="91">
        <f>COUNTIF(C52:CX52,"&lt;0:30:01")</f>
        <v>0</v>
      </c>
      <c r="DI52" s="91">
        <f>COUNTIF(C52:CX52,"&lt;1:00:01")</f>
        <v>0</v>
      </c>
    </row>
    <row r="53" spans="1:114" ht="12.75">
      <c r="A53" s="86"/>
      <c r="B53" s="78" t="s">
        <v>755</v>
      </c>
      <c r="C53" s="117">
        <f>IF(AND(C43&lt;&gt;"",C43&lt;&gt;"N/A"),IF(C43&gt;C$11,C43-C$11,C43-C$11+1),"")</f>
      </c>
      <c r="D53" s="117">
        <f aca="true" t="shared" si="21" ref="D53:BO53">IF(AND(D43&lt;&gt;"",D43&lt;&gt;"N/A"),IF(D43&gt;D$11,D43-D$11,D43-D$11+1),"")</f>
      </c>
      <c r="E53" s="117">
        <f t="shared" si="21"/>
      </c>
      <c r="F53" s="117">
        <f t="shared" si="21"/>
      </c>
      <c r="G53" s="117">
        <f t="shared" si="21"/>
      </c>
      <c r="H53" s="117">
        <f t="shared" si="21"/>
      </c>
      <c r="I53" s="117">
        <f t="shared" si="21"/>
      </c>
      <c r="J53" s="117">
        <f t="shared" si="21"/>
      </c>
      <c r="K53" s="117">
        <f t="shared" si="21"/>
      </c>
      <c r="L53" s="117">
        <f t="shared" si="21"/>
      </c>
      <c r="M53" s="117">
        <f t="shared" si="21"/>
      </c>
      <c r="N53" s="117">
        <f t="shared" si="21"/>
      </c>
      <c r="O53" s="117">
        <f t="shared" si="21"/>
      </c>
      <c r="P53" s="117">
        <f t="shared" si="21"/>
      </c>
      <c r="Q53" s="117">
        <f t="shared" si="21"/>
      </c>
      <c r="R53" s="117">
        <f t="shared" si="21"/>
      </c>
      <c r="S53" s="117">
        <f t="shared" si="21"/>
      </c>
      <c r="T53" s="117">
        <f t="shared" si="21"/>
      </c>
      <c r="U53" s="117">
        <f t="shared" si="21"/>
      </c>
      <c r="V53" s="117">
        <f t="shared" si="21"/>
      </c>
      <c r="W53" s="117">
        <f t="shared" si="21"/>
      </c>
      <c r="X53" s="117">
        <f t="shared" si="21"/>
      </c>
      <c r="Y53" s="117">
        <f t="shared" si="21"/>
      </c>
      <c r="Z53" s="117">
        <f t="shared" si="21"/>
      </c>
      <c r="AA53" s="117">
        <f t="shared" si="21"/>
      </c>
      <c r="AB53" s="117">
        <f t="shared" si="21"/>
      </c>
      <c r="AC53" s="117">
        <f t="shared" si="21"/>
      </c>
      <c r="AD53" s="117">
        <f t="shared" si="21"/>
      </c>
      <c r="AE53" s="117">
        <f t="shared" si="21"/>
      </c>
      <c r="AF53" s="117">
        <f t="shared" si="21"/>
      </c>
      <c r="AG53" s="117">
        <f t="shared" si="21"/>
      </c>
      <c r="AH53" s="117">
        <f t="shared" si="21"/>
      </c>
      <c r="AI53" s="117">
        <f t="shared" si="21"/>
      </c>
      <c r="AJ53" s="117">
        <f t="shared" si="21"/>
      </c>
      <c r="AK53" s="117">
        <f t="shared" si="21"/>
      </c>
      <c r="AL53" s="117">
        <f t="shared" si="21"/>
      </c>
      <c r="AM53" s="117">
        <f t="shared" si="21"/>
      </c>
      <c r="AN53" s="117">
        <f t="shared" si="21"/>
      </c>
      <c r="AO53" s="117">
        <f t="shared" si="21"/>
      </c>
      <c r="AP53" s="117">
        <f t="shared" si="21"/>
      </c>
      <c r="AQ53" s="117">
        <f t="shared" si="21"/>
      </c>
      <c r="AR53" s="117">
        <f t="shared" si="21"/>
      </c>
      <c r="AS53" s="117">
        <f t="shared" si="21"/>
      </c>
      <c r="AT53" s="117">
        <f t="shared" si="21"/>
      </c>
      <c r="AU53" s="117">
        <f t="shared" si="21"/>
      </c>
      <c r="AV53" s="117">
        <f t="shared" si="21"/>
      </c>
      <c r="AW53" s="117">
        <f t="shared" si="21"/>
      </c>
      <c r="AX53" s="117">
        <f t="shared" si="21"/>
      </c>
      <c r="AY53" s="117">
        <f t="shared" si="21"/>
      </c>
      <c r="AZ53" s="117">
        <f t="shared" si="21"/>
      </c>
      <c r="BA53" s="117">
        <f t="shared" si="21"/>
      </c>
      <c r="BB53" s="117">
        <f t="shared" si="21"/>
      </c>
      <c r="BC53" s="117">
        <f t="shared" si="21"/>
      </c>
      <c r="BD53" s="117">
        <f t="shared" si="21"/>
      </c>
      <c r="BE53" s="117">
        <f t="shared" si="21"/>
      </c>
      <c r="BF53" s="117">
        <f t="shared" si="21"/>
      </c>
      <c r="BG53" s="117">
        <f t="shared" si="21"/>
      </c>
      <c r="BH53" s="117">
        <f t="shared" si="21"/>
      </c>
      <c r="BI53" s="117">
        <f t="shared" si="21"/>
      </c>
      <c r="BJ53" s="117">
        <f t="shared" si="21"/>
      </c>
      <c r="BK53" s="117">
        <f t="shared" si="21"/>
      </c>
      <c r="BL53" s="117">
        <f t="shared" si="21"/>
      </c>
      <c r="BM53" s="117">
        <f t="shared" si="21"/>
      </c>
      <c r="BN53" s="117">
        <f t="shared" si="21"/>
      </c>
      <c r="BO53" s="117">
        <f t="shared" si="21"/>
      </c>
      <c r="BP53" s="117">
        <f aca="true" t="shared" si="22" ref="BP53:CY53">IF(AND(BP43&lt;&gt;"",BP43&lt;&gt;"N/A"),IF(BP43&gt;BP$11,BP43-BP$11,BP43-BP$11+1),"")</f>
      </c>
      <c r="BQ53" s="117">
        <f t="shared" si="22"/>
      </c>
      <c r="BR53" s="117">
        <f t="shared" si="22"/>
      </c>
      <c r="BS53" s="117">
        <f t="shared" si="22"/>
      </c>
      <c r="BT53" s="117">
        <f t="shared" si="22"/>
      </c>
      <c r="BU53" s="117">
        <f t="shared" si="22"/>
      </c>
      <c r="BV53" s="117">
        <f t="shared" si="22"/>
      </c>
      <c r="BW53" s="117">
        <f t="shared" si="22"/>
      </c>
      <c r="BX53" s="117">
        <f t="shared" si="22"/>
      </c>
      <c r="BY53" s="117">
        <f t="shared" si="22"/>
      </c>
      <c r="BZ53" s="117">
        <f t="shared" si="22"/>
      </c>
      <c r="CA53" s="117">
        <f t="shared" si="22"/>
      </c>
      <c r="CB53" s="117">
        <f t="shared" si="22"/>
      </c>
      <c r="CC53" s="117">
        <f t="shared" si="22"/>
      </c>
      <c r="CD53" s="117">
        <f t="shared" si="22"/>
      </c>
      <c r="CE53" s="117">
        <f t="shared" si="22"/>
      </c>
      <c r="CF53" s="117">
        <f t="shared" si="22"/>
      </c>
      <c r="CG53" s="117">
        <f t="shared" si="22"/>
      </c>
      <c r="CH53" s="117">
        <f t="shared" si="22"/>
      </c>
      <c r="CI53" s="117">
        <f t="shared" si="22"/>
      </c>
      <c r="CJ53" s="117">
        <f t="shared" si="22"/>
      </c>
      <c r="CK53" s="117">
        <f t="shared" si="22"/>
      </c>
      <c r="CL53" s="117">
        <f t="shared" si="22"/>
      </c>
      <c r="CM53" s="117">
        <f t="shared" si="22"/>
      </c>
      <c r="CN53" s="117">
        <f t="shared" si="22"/>
      </c>
      <c r="CO53" s="117">
        <f t="shared" si="22"/>
      </c>
      <c r="CP53" s="117">
        <f t="shared" si="22"/>
      </c>
      <c r="CQ53" s="117">
        <f t="shared" si="22"/>
      </c>
      <c r="CR53" s="117">
        <f t="shared" si="22"/>
      </c>
      <c r="CS53" s="117">
        <f t="shared" si="22"/>
      </c>
      <c r="CT53" s="117">
        <f t="shared" si="22"/>
      </c>
      <c r="CU53" s="117">
        <f t="shared" si="22"/>
      </c>
      <c r="CV53" s="117">
        <f t="shared" si="22"/>
      </c>
      <c r="CW53" s="117">
        <f t="shared" si="22"/>
      </c>
      <c r="CX53" s="117">
        <f t="shared" si="22"/>
      </c>
      <c r="CY53" s="117">
        <f t="shared" si="22"/>
      </c>
      <c r="CZ53" s="99"/>
      <c r="DD53" s="89" t="s">
        <v>100</v>
      </c>
      <c r="DE53" s="91">
        <f>COUNT(C53:CX53)</f>
        <v>0</v>
      </c>
      <c r="DI53" s="91">
        <f>COUNTIF(C53:CX53,"&lt;1:00:01")</f>
        <v>0</v>
      </c>
      <c r="DJ53" s="91">
        <f>COUNTIF(C53:CX53,"&lt;2:00:01")</f>
        <v>0</v>
      </c>
    </row>
    <row r="54" spans="1:114" ht="12.75">
      <c r="A54" s="86"/>
      <c r="B54" s="78" t="s">
        <v>106</v>
      </c>
      <c r="C54" s="118">
        <f>COUNTIF(C38:C41,"Yes")</f>
        <v>0</v>
      </c>
      <c r="D54" s="118">
        <f aca="true" t="shared" si="23" ref="D54:BO54">COUNTIF(D38:D41,"Yes")</f>
        <v>0</v>
      </c>
      <c r="E54" s="118">
        <f t="shared" si="23"/>
        <v>0</v>
      </c>
      <c r="F54" s="118">
        <f t="shared" si="23"/>
        <v>0</v>
      </c>
      <c r="G54" s="118">
        <f t="shared" si="23"/>
        <v>0</v>
      </c>
      <c r="H54" s="118">
        <f t="shared" si="23"/>
        <v>0</v>
      </c>
      <c r="I54" s="118">
        <f t="shared" si="23"/>
        <v>0</v>
      </c>
      <c r="J54" s="118">
        <f t="shared" si="23"/>
        <v>0</v>
      </c>
      <c r="K54" s="118">
        <f t="shared" si="23"/>
        <v>0</v>
      </c>
      <c r="L54" s="118">
        <f t="shared" si="23"/>
        <v>0</v>
      </c>
      <c r="M54" s="118">
        <f t="shared" si="23"/>
        <v>0</v>
      </c>
      <c r="N54" s="118">
        <f t="shared" si="23"/>
        <v>0</v>
      </c>
      <c r="O54" s="118">
        <f t="shared" si="23"/>
        <v>0</v>
      </c>
      <c r="P54" s="118">
        <f t="shared" si="23"/>
        <v>0</v>
      </c>
      <c r="Q54" s="118">
        <f t="shared" si="23"/>
        <v>0</v>
      </c>
      <c r="R54" s="118">
        <f t="shared" si="23"/>
        <v>0</v>
      </c>
      <c r="S54" s="118">
        <f t="shared" si="23"/>
        <v>0</v>
      </c>
      <c r="T54" s="118">
        <f t="shared" si="23"/>
        <v>0</v>
      </c>
      <c r="U54" s="118">
        <f t="shared" si="23"/>
        <v>0</v>
      </c>
      <c r="V54" s="118">
        <f t="shared" si="23"/>
        <v>0</v>
      </c>
      <c r="W54" s="118">
        <f t="shared" si="23"/>
        <v>0</v>
      </c>
      <c r="X54" s="118">
        <f t="shared" si="23"/>
        <v>0</v>
      </c>
      <c r="Y54" s="118">
        <f t="shared" si="23"/>
        <v>0</v>
      </c>
      <c r="Z54" s="118">
        <f t="shared" si="23"/>
        <v>0</v>
      </c>
      <c r="AA54" s="118">
        <f t="shared" si="23"/>
        <v>0</v>
      </c>
      <c r="AB54" s="118">
        <f t="shared" si="23"/>
        <v>0</v>
      </c>
      <c r="AC54" s="118">
        <f t="shared" si="23"/>
        <v>0</v>
      </c>
      <c r="AD54" s="118">
        <f t="shared" si="23"/>
        <v>0</v>
      </c>
      <c r="AE54" s="118">
        <f t="shared" si="23"/>
        <v>0</v>
      </c>
      <c r="AF54" s="118">
        <f t="shared" si="23"/>
        <v>0</v>
      </c>
      <c r="AG54" s="118">
        <f t="shared" si="23"/>
        <v>0</v>
      </c>
      <c r="AH54" s="118">
        <f t="shared" si="23"/>
        <v>0</v>
      </c>
      <c r="AI54" s="118">
        <f t="shared" si="23"/>
        <v>0</v>
      </c>
      <c r="AJ54" s="118">
        <f t="shared" si="23"/>
        <v>0</v>
      </c>
      <c r="AK54" s="118">
        <f t="shared" si="23"/>
        <v>0</v>
      </c>
      <c r="AL54" s="118">
        <f t="shared" si="23"/>
        <v>0</v>
      </c>
      <c r="AM54" s="118">
        <f t="shared" si="23"/>
        <v>0</v>
      </c>
      <c r="AN54" s="118">
        <f t="shared" si="23"/>
        <v>0</v>
      </c>
      <c r="AO54" s="118">
        <f t="shared" si="23"/>
        <v>0</v>
      </c>
      <c r="AP54" s="118">
        <f t="shared" si="23"/>
        <v>0</v>
      </c>
      <c r="AQ54" s="118">
        <f t="shared" si="23"/>
        <v>0</v>
      </c>
      <c r="AR54" s="118">
        <f t="shared" si="23"/>
        <v>0</v>
      </c>
      <c r="AS54" s="118">
        <f t="shared" si="23"/>
        <v>0</v>
      </c>
      <c r="AT54" s="118">
        <f t="shared" si="23"/>
        <v>0</v>
      </c>
      <c r="AU54" s="118">
        <f t="shared" si="23"/>
        <v>0</v>
      </c>
      <c r="AV54" s="118">
        <f t="shared" si="23"/>
        <v>0</v>
      </c>
      <c r="AW54" s="118">
        <f t="shared" si="23"/>
        <v>0</v>
      </c>
      <c r="AX54" s="118">
        <f t="shared" si="23"/>
        <v>0</v>
      </c>
      <c r="AY54" s="118">
        <f t="shared" si="23"/>
        <v>0</v>
      </c>
      <c r="AZ54" s="118">
        <f t="shared" si="23"/>
        <v>0</v>
      </c>
      <c r="BA54" s="118">
        <f t="shared" si="23"/>
        <v>0</v>
      </c>
      <c r="BB54" s="118">
        <f t="shared" si="23"/>
        <v>0</v>
      </c>
      <c r="BC54" s="118">
        <f t="shared" si="23"/>
        <v>0</v>
      </c>
      <c r="BD54" s="118">
        <f t="shared" si="23"/>
        <v>0</v>
      </c>
      <c r="BE54" s="118">
        <f t="shared" si="23"/>
        <v>0</v>
      </c>
      <c r="BF54" s="118">
        <f t="shared" si="23"/>
        <v>0</v>
      </c>
      <c r="BG54" s="118">
        <f t="shared" si="23"/>
        <v>0</v>
      </c>
      <c r="BH54" s="118">
        <f t="shared" si="23"/>
        <v>0</v>
      </c>
      <c r="BI54" s="118">
        <f t="shared" si="23"/>
        <v>0</v>
      </c>
      <c r="BJ54" s="118">
        <f t="shared" si="23"/>
        <v>0</v>
      </c>
      <c r="BK54" s="118">
        <f t="shared" si="23"/>
        <v>0</v>
      </c>
      <c r="BL54" s="118">
        <f t="shared" si="23"/>
        <v>0</v>
      </c>
      <c r="BM54" s="118">
        <f t="shared" si="23"/>
        <v>0</v>
      </c>
      <c r="BN54" s="118">
        <f t="shared" si="23"/>
        <v>0</v>
      </c>
      <c r="BO54" s="118">
        <f t="shared" si="23"/>
        <v>0</v>
      </c>
      <c r="BP54" s="118">
        <f aca="true" t="shared" si="24" ref="BP54:CY54">COUNTIF(BP38:BP41,"Yes")</f>
        <v>0</v>
      </c>
      <c r="BQ54" s="118">
        <f t="shared" si="24"/>
        <v>0</v>
      </c>
      <c r="BR54" s="118">
        <f t="shared" si="24"/>
        <v>0</v>
      </c>
      <c r="BS54" s="118">
        <f t="shared" si="24"/>
        <v>0</v>
      </c>
      <c r="BT54" s="118">
        <f t="shared" si="24"/>
        <v>0</v>
      </c>
      <c r="BU54" s="118">
        <f t="shared" si="24"/>
        <v>0</v>
      </c>
      <c r="BV54" s="118">
        <f t="shared" si="24"/>
        <v>0</v>
      </c>
      <c r="BW54" s="118">
        <f t="shared" si="24"/>
        <v>0</v>
      </c>
      <c r="BX54" s="118">
        <f t="shared" si="24"/>
        <v>0</v>
      </c>
      <c r="BY54" s="118">
        <f t="shared" si="24"/>
        <v>0</v>
      </c>
      <c r="BZ54" s="118">
        <f t="shared" si="24"/>
        <v>0</v>
      </c>
      <c r="CA54" s="118">
        <f t="shared" si="24"/>
        <v>0</v>
      </c>
      <c r="CB54" s="118">
        <f t="shared" si="24"/>
        <v>0</v>
      </c>
      <c r="CC54" s="118">
        <f t="shared" si="24"/>
        <v>0</v>
      </c>
      <c r="CD54" s="118">
        <f t="shared" si="24"/>
        <v>0</v>
      </c>
      <c r="CE54" s="118">
        <f t="shared" si="24"/>
        <v>0</v>
      </c>
      <c r="CF54" s="118">
        <f t="shared" si="24"/>
        <v>0</v>
      </c>
      <c r="CG54" s="118">
        <f t="shared" si="24"/>
        <v>0</v>
      </c>
      <c r="CH54" s="118">
        <f t="shared" si="24"/>
        <v>0</v>
      </c>
      <c r="CI54" s="118">
        <f t="shared" si="24"/>
        <v>0</v>
      </c>
      <c r="CJ54" s="118">
        <f t="shared" si="24"/>
        <v>0</v>
      </c>
      <c r="CK54" s="118">
        <f t="shared" si="24"/>
        <v>0</v>
      </c>
      <c r="CL54" s="118">
        <f t="shared" si="24"/>
        <v>0</v>
      </c>
      <c r="CM54" s="118">
        <f t="shared" si="24"/>
        <v>0</v>
      </c>
      <c r="CN54" s="118">
        <f t="shared" si="24"/>
        <v>0</v>
      </c>
      <c r="CO54" s="118">
        <f t="shared" si="24"/>
        <v>0</v>
      </c>
      <c r="CP54" s="118">
        <f t="shared" si="24"/>
        <v>0</v>
      </c>
      <c r="CQ54" s="118">
        <f t="shared" si="24"/>
        <v>0</v>
      </c>
      <c r="CR54" s="118">
        <f t="shared" si="24"/>
        <v>0</v>
      </c>
      <c r="CS54" s="118">
        <f t="shared" si="24"/>
        <v>0</v>
      </c>
      <c r="CT54" s="118">
        <f t="shared" si="24"/>
        <v>0</v>
      </c>
      <c r="CU54" s="118">
        <f t="shared" si="24"/>
        <v>0</v>
      </c>
      <c r="CV54" s="118">
        <f t="shared" si="24"/>
        <v>0</v>
      </c>
      <c r="CW54" s="118">
        <f t="shared" si="24"/>
        <v>0</v>
      </c>
      <c r="CX54" s="118">
        <f t="shared" si="24"/>
        <v>0</v>
      </c>
      <c r="CY54" s="118">
        <f t="shared" si="24"/>
        <v>0</v>
      </c>
      <c r="CZ54" s="99"/>
      <c r="DD54" s="89" t="s">
        <v>109</v>
      </c>
      <c r="DE54" s="91">
        <f>COUNTIF(C54:CX54,4)</f>
        <v>0</v>
      </c>
      <c r="DJ54" s="91"/>
    </row>
    <row r="55" spans="1:114" ht="12.75">
      <c r="A55" s="86"/>
      <c r="B55" s="78" t="s">
        <v>107</v>
      </c>
      <c r="C55" s="117">
        <f>IF(C54=4,C53,"")</f>
      </c>
      <c r="D55" s="117">
        <f aca="true" t="shared" si="25" ref="D55:BO55">IF(D54=4,D53,"")</f>
      </c>
      <c r="E55" s="117">
        <f t="shared" si="25"/>
      </c>
      <c r="F55" s="117">
        <f t="shared" si="25"/>
      </c>
      <c r="G55" s="117">
        <f t="shared" si="25"/>
      </c>
      <c r="H55" s="117">
        <f t="shared" si="25"/>
      </c>
      <c r="I55" s="117">
        <f t="shared" si="25"/>
      </c>
      <c r="J55" s="117">
        <f t="shared" si="25"/>
      </c>
      <c r="K55" s="117">
        <f t="shared" si="25"/>
      </c>
      <c r="L55" s="117">
        <f t="shared" si="25"/>
      </c>
      <c r="M55" s="117">
        <f t="shared" si="25"/>
      </c>
      <c r="N55" s="117">
        <f t="shared" si="25"/>
      </c>
      <c r="O55" s="117">
        <f t="shared" si="25"/>
      </c>
      <c r="P55" s="117">
        <f t="shared" si="25"/>
      </c>
      <c r="Q55" s="117">
        <f t="shared" si="25"/>
      </c>
      <c r="R55" s="117">
        <f t="shared" si="25"/>
      </c>
      <c r="S55" s="117">
        <f t="shared" si="25"/>
      </c>
      <c r="T55" s="117">
        <f t="shared" si="25"/>
      </c>
      <c r="U55" s="117">
        <f t="shared" si="25"/>
      </c>
      <c r="V55" s="117">
        <f t="shared" si="25"/>
      </c>
      <c r="W55" s="117">
        <f t="shared" si="25"/>
      </c>
      <c r="X55" s="117">
        <f t="shared" si="25"/>
      </c>
      <c r="Y55" s="117">
        <f t="shared" si="25"/>
      </c>
      <c r="Z55" s="117">
        <f t="shared" si="25"/>
      </c>
      <c r="AA55" s="117">
        <f t="shared" si="25"/>
      </c>
      <c r="AB55" s="117">
        <f t="shared" si="25"/>
      </c>
      <c r="AC55" s="117">
        <f t="shared" si="25"/>
      </c>
      <c r="AD55" s="117">
        <f t="shared" si="25"/>
      </c>
      <c r="AE55" s="117">
        <f t="shared" si="25"/>
      </c>
      <c r="AF55" s="117">
        <f t="shared" si="25"/>
      </c>
      <c r="AG55" s="117">
        <f t="shared" si="25"/>
      </c>
      <c r="AH55" s="117">
        <f t="shared" si="25"/>
      </c>
      <c r="AI55" s="117">
        <f t="shared" si="25"/>
      </c>
      <c r="AJ55" s="117">
        <f t="shared" si="25"/>
      </c>
      <c r="AK55" s="117">
        <f t="shared" si="25"/>
      </c>
      <c r="AL55" s="117">
        <f t="shared" si="25"/>
      </c>
      <c r="AM55" s="117">
        <f t="shared" si="25"/>
      </c>
      <c r="AN55" s="117">
        <f t="shared" si="25"/>
      </c>
      <c r="AO55" s="117">
        <f t="shared" si="25"/>
      </c>
      <c r="AP55" s="117">
        <f t="shared" si="25"/>
      </c>
      <c r="AQ55" s="117">
        <f t="shared" si="25"/>
      </c>
      <c r="AR55" s="117">
        <f t="shared" si="25"/>
      </c>
      <c r="AS55" s="117">
        <f t="shared" si="25"/>
      </c>
      <c r="AT55" s="117">
        <f t="shared" si="25"/>
      </c>
      <c r="AU55" s="117">
        <f t="shared" si="25"/>
      </c>
      <c r="AV55" s="117">
        <f t="shared" si="25"/>
      </c>
      <c r="AW55" s="117">
        <f t="shared" si="25"/>
      </c>
      <c r="AX55" s="117">
        <f t="shared" si="25"/>
      </c>
      <c r="AY55" s="117">
        <f t="shared" si="25"/>
      </c>
      <c r="AZ55" s="117">
        <f t="shared" si="25"/>
      </c>
      <c r="BA55" s="117">
        <f t="shared" si="25"/>
      </c>
      <c r="BB55" s="117">
        <f t="shared" si="25"/>
      </c>
      <c r="BC55" s="117">
        <f t="shared" si="25"/>
      </c>
      <c r="BD55" s="117">
        <f t="shared" si="25"/>
      </c>
      <c r="BE55" s="117">
        <f t="shared" si="25"/>
      </c>
      <c r="BF55" s="117">
        <f t="shared" si="25"/>
      </c>
      <c r="BG55" s="117">
        <f t="shared" si="25"/>
      </c>
      <c r="BH55" s="117">
        <f t="shared" si="25"/>
      </c>
      <c r="BI55" s="117">
        <f t="shared" si="25"/>
      </c>
      <c r="BJ55" s="117">
        <f t="shared" si="25"/>
      </c>
      <c r="BK55" s="117">
        <f t="shared" si="25"/>
      </c>
      <c r="BL55" s="117">
        <f t="shared" si="25"/>
      </c>
      <c r="BM55" s="117">
        <f t="shared" si="25"/>
      </c>
      <c r="BN55" s="117">
        <f t="shared" si="25"/>
      </c>
      <c r="BO55" s="117">
        <f t="shared" si="25"/>
      </c>
      <c r="BP55" s="117">
        <f aca="true" t="shared" si="26" ref="BP55:CY55">IF(BP54=4,BP53,"")</f>
      </c>
      <c r="BQ55" s="117">
        <f t="shared" si="26"/>
      </c>
      <c r="BR55" s="117">
        <f t="shared" si="26"/>
      </c>
      <c r="BS55" s="117">
        <f t="shared" si="26"/>
      </c>
      <c r="BT55" s="117">
        <f t="shared" si="26"/>
      </c>
      <c r="BU55" s="117">
        <f t="shared" si="26"/>
      </c>
      <c r="BV55" s="117">
        <f t="shared" si="26"/>
      </c>
      <c r="BW55" s="117">
        <f t="shared" si="26"/>
      </c>
      <c r="BX55" s="117">
        <f t="shared" si="26"/>
      </c>
      <c r="BY55" s="117">
        <f t="shared" si="26"/>
      </c>
      <c r="BZ55" s="117">
        <f t="shared" si="26"/>
      </c>
      <c r="CA55" s="117">
        <f t="shared" si="26"/>
      </c>
      <c r="CB55" s="117">
        <f t="shared" si="26"/>
      </c>
      <c r="CC55" s="117">
        <f t="shared" si="26"/>
      </c>
      <c r="CD55" s="117">
        <f t="shared" si="26"/>
      </c>
      <c r="CE55" s="117">
        <f t="shared" si="26"/>
      </c>
      <c r="CF55" s="117">
        <f t="shared" si="26"/>
      </c>
      <c r="CG55" s="117">
        <f t="shared" si="26"/>
      </c>
      <c r="CH55" s="117">
        <f t="shared" si="26"/>
      </c>
      <c r="CI55" s="117">
        <f t="shared" si="26"/>
      </c>
      <c r="CJ55" s="117">
        <f t="shared" si="26"/>
      </c>
      <c r="CK55" s="117">
        <f t="shared" si="26"/>
      </c>
      <c r="CL55" s="117">
        <f t="shared" si="26"/>
      </c>
      <c r="CM55" s="117">
        <f t="shared" si="26"/>
      </c>
      <c r="CN55" s="117">
        <f t="shared" si="26"/>
      </c>
      <c r="CO55" s="117">
        <f t="shared" si="26"/>
      </c>
      <c r="CP55" s="117">
        <f t="shared" si="26"/>
      </c>
      <c r="CQ55" s="117">
        <f t="shared" si="26"/>
      </c>
      <c r="CR55" s="117">
        <f t="shared" si="26"/>
      </c>
      <c r="CS55" s="117">
        <f t="shared" si="26"/>
      </c>
      <c r="CT55" s="117">
        <f t="shared" si="26"/>
      </c>
      <c r="CU55" s="117">
        <f t="shared" si="26"/>
      </c>
      <c r="CV55" s="117">
        <f t="shared" si="26"/>
      </c>
      <c r="CW55" s="117">
        <f t="shared" si="26"/>
      </c>
      <c r="CX55" s="117">
        <f t="shared" si="26"/>
      </c>
      <c r="CY55" s="117">
        <f t="shared" si="26"/>
      </c>
      <c r="CZ55" s="99"/>
      <c r="DD55" s="89" t="s">
        <v>110</v>
      </c>
      <c r="DE55" s="91">
        <f>COUNT(C55:CX55)</f>
        <v>0</v>
      </c>
      <c r="DI55" s="91">
        <f>COUNTIF(C55:CX55,"&lt;1:00:01")</f>
        <v>0</v>
      </c>
      <c r="DJ55" s="91">
        <f>COUNTIF(C55:CX55,"&lt;2:00:01")</f>
        <v>0</v>
      </c>
    </row>
    <row r="56" spans="1:115" ht="12.75">
      <c r="A56" s="86"/>
      <c r="B56" s="78" t="s">
        <v>332</v>
      </c>
      <c r="C56" s="117">
        <f>IF(AND(C12&lt;&gt;"",C12&lt;&gt;"N/A"),IF(C12&gt;C$11,C12-C$11,C12-C$11+1),"")</f>
      </c>
      <c r="D56" s="117">
        <f aca="true" t="shared" si="27" ref="D56:BO56">IF(AND(D12&lt;&gt;"",D12&lt;&gt;"N/A"),IF(D12&gt;D$11,D12-D$11,D12-D$11+1),"")</f>
      </c>
      <c r="E56" s="117">
        <f t="shared" si="27"/>
      </c>
      <c r="F56" s="117">
        <f t="shared" si="27"/>
      </c>
      <c r="G56" s="117">
        <f t="shared" si="27"/>
      </c>
      <c r="H56" s="117">
        <f t="shared" si="27"/>
      </c>
      <c r="I56" s="117">
        <f t="shared" si="27"/>
      </c>
      <c r="J56" s="117">
        <f t="shared" si="27"/>
      </c>
      <c r="K56" s="117">
        <f t="shared" si="27"/>
      </c>
      <c r="L56" s="117">
        <f t="shared" si="27"/>
      </c>
      <c r="M56" s="117">
        <f t="shared" si="27"/>
      </c>
      <c r="N56" s="117">
        <f t="shared" si="27"/>
      </c>
      <c r="O56" s="117">
        <f t="shared" si="27"/>
      </c>
      <c r="P56" s="117">
        <f t="shared" si="27"/>
      </c>
      <c r="Q56" s="117">
        <f t="shared" si="27"/>
      </c>
      <c r="R56" s="117">
        <f t="shared" si="27"/>
      </c>
      <c r="S56" s="117">
        <f t="shared" si="27"/>
      </c>
      <c r="T56" s="117">
        <f t="shared" si="27"/>
      </c>
      <c r="U56" s="117">
        <f t="shared" si="27"/>
      </c>
      <c r="V56" s="117">
        <f t="shared" si="27"/>
      </c>
      <c r="W56" s="117">
        <f t="shared" si="27"/>
      </c>
      <c r="X56" s="117">
        <f t="shared" si="27"/>
      </c>
      <c r="Y56" s="117">
        <f t="shared" si="27"/>
      </c>
      <c r="Z56" s="117">
        <f t="shared" si="27"/>
      </c>
      <c r="AA56" s="117">
        <f t="shared" si="27"/>
      </c>
      <c r="AB56" s="117">
        <f t="shared" si="27"/>
      </c>
      <c r="AC56" s="117">
        <f t="shared" si="27"/>
      </c>
      <c r="AD56" s="117">
        <f t="shared" si="27"/>
      </c>
      <c r="AE56" s="117">
        <f t="shared" si="27"/>
      </c>
      <c r="AF56" s="117">
        <f t="shared" si="27"/>
      </c>
      <c r="AG56" s="117">
        <f t="shared" si="27"/>
      </c>
      <c r="AH56" s="117">
        <f t="shared" si="27"/>
      </c>
      <c r="AI56" s="117">
        <f t="shared" si="27"/>
      </c>
      <c r="AJ56" s="117">
        <f t="shared" si="27"/>
      </c>
      <c r="AK56" s="117">
        <f t="shared" si="27"/>
      </c>
      <c r="AL56" s="117">
        <f t="shared" si="27"/>
      </c>
      <c r="AM56" s="117">
        <f t="shared" si="27"/>
      </c>
      <c r="AN56" s="117">
        <f t="shared" si="27"/>
      </c>
      <c r="AO56" s="117">
        <f t="shared" si="27"/>
      </c>
      <c r="AP56" s="117">
        <f t="shared" si="27"/>
      </c>
      <c r="AQ56" s="117">
        <f t="shared" si="27"/>
      </c>
      <c r="AR56" s="117">
        <f t="shared" si="27"/>
      </c>
      <c r="AS56" s="117">
        <f t="shared" si="27"/>
      </c>
      <c r="AT56" s="117">
        <f t="shared" si="27"/>
      </c>
      <c r="AU56" s="117">
        <f t="shared" si="27"/>
      </c>
      <c r="AV56" s="117">
        <f t="shared" si="27"/>
      </c>
      <c r="AW56" s="117">
        <f t="shared" si="27"/>
      </c>
      <c r="AX56" s="117">
        <f t="shared" si="27"/>
      </c>
      <c r="AY56" s="117">
        <f t="shared" si="27"/>
      </c>
      <c r="AZ56" s="117">
        <f t="shared" si="27"/>
      </c>
      <c r="BA56" s="117">
        <f t="shared" si="27"/>
      </c>
      <c r="BB56" s="117">
        <f t="shared" si="27"/>
      </c>
      <c r="BC56" s="117">
        <f t="shared" si="27"/>
      </c>
      <c r="BD56" s="117">
        <f t="shared" si="27"/>
      </c>
      <c r="BE56" s="117">
        <f t="shared" si="27"/>
      </c>
      <c r="BF56" s="117">
        <f t="shared" si="27"/>
      </c>
      <c r="BG56" s="117">
        <f t="shared" si="27"/>
      </c>
      <c r="BH56" s="117">
        <f t="shared" si="27"/>
      </c>
      <c r="BI56" s="117">
        <f t="shared" si="27"/>
      </c>
      <c r="BJ56" s="117">
        <f t="shared" si="27"/>
      </c>
      <c r="BK56" s="117">
        <f t="shared" si="27"/>
      </c>
      <c r="BL56" s="117">
        <f t="shared" si="27"/>
      </c>
      <c r="BM56" s="117">
        <f t="shared" si="27"/>
      </c>
      <c r="BN56" s="117">
        <f t="shared" si="27"/>
      </c>
      <c r="BO56" s="117">
        <f t="shared" si="27"/>
      </c>
      <c r="BP56" s="117">
        <f aca="true" t="shared" si="28" ref="BP56:CY56">IF(AND(BP12&lt;&gt;"",BP12&lt;&gt;"N/A"),IF(BP12&gt;BP$11,BP12-BP$11,BP12-BP$11+1),"")</f>
      </c>
      <c r="BQ56" s="117">
        <f t="shared" si="28"/>
      </c>
      <c r="BR56" s="117">
        <f t="shared" si="28"/>
      </c>
      <c r="BS56" s="117">
        <f t="shared" si="28"/>
      </c>
      <c r="BT56" s="117">
        <f t="shared" si="28"/>
      </c>
      <c r="BU56" s="117">
        <f t="shared" si="28"/>
      </c>
      <c r="BV56" s="117">
        <f t="shared" si="28"/>
      </c>
      <c r="BW56" s="117">
        <f t="shared" si="28"/>
      </c>
      <c r="BX56" s="117">
        <f t="shared" si="28"/>
      </c>
      <c r="BY56" s="117">
        <f t="shared" si="28"/>
      </c>
      <c r="BZ56" s="117">
        <f t="shared" si="28"/>
      </c>
      <c r="CA56" s="117">
        <f t="shared" si="28"/>
      </c>
      <c r="CB56" s="117">
        <f t="shared" si="28"/>
      </c>
      <c r="CC56" s="117">
        <f t="shared" si="28"/>
      </c>
      <c r="CD56" s="117">
        <f t="shared" si="28"/>
      </c>
      <c r="CE56" s="117">
        <f t="shared" si="28"/>
      </c>
      <c r="CF56" s="117">
        <f t="shared" si="28"/>
      </c>
      <c r="CG56" s="117">
        <f t="shared" si="28"/>
      </c>
      <c r="CH56" s="117">
        <f t="shared" si="28"/>
      </c>
      <c r="CI56" s="117">
        <f t="shared" si="28"/>
      </c>
      <c r="CJ56" s="117">
        <f t="shared" si="28"/>
      </c>
      <c r="CK56" s="117">
        <f t="shared" si="28"/>
      </c>
      <c r="CL56" s="117">
        <f t="shared" si="28"/>
      </c>
      <c r="CM56" s="117">
        <f t="shared" si="28"/>
      </c>
      <c r="CN56" s="117">
        <f t="shared" si="28"/>
      </c>
      <c r="CO56" s="117">
        <f t="shared" si="28"/>
      </c>
      <c r="CP56" s="117">
        <f t="shared" si="28"/>
      </c>
      <c r="CQ56" s="117">
        <f t="shared" si="28"/>
      </c>
      <c r="CR56" s="117">
        <f t="shared" si="28"/>
      </c>
      <c r="CS56" s="117">
        <f t="shared" si="28"/>
      </c>
      <c r="CT56" s="117">
        <f t="shared" si="28"/>
      </c>
      <c r="CU56" s="117">
        <f t="shared" si="28"/>
      </c>
      <c r="CV56" s="117">
        <f t="shared" si="28"/>
      </c>
      <c r="CW56" s="117">
        <f t="shared" si="28"/>
      </c>
      <c r="CX56" s="117">
        <f t="shared" si="28"/>
      </c>
      <c r="CY56" s="117">
        <f t="shared" si="28"/>
      </c>
      <c r="CZ56" s="129"/>
      <c r="DD56" s="89" t="s">
        <v>332</v>
      </c>
      <c r="DE56" s="91">
        <f>COUNT(C56:CX56)</f>
        <v>0</v>
      </c>
      <c r="DI56" s="91">
        <f>COUNTIF(C56:CX56,"&lt;1:00:01")</f>
        <v>0</v>
      </c>
      <c r="DJ56" s="91">
        <f>COUNTIF(C56:CX56,"&lt;2:00:01")</f>
        <v>0</v>
      </c>
      <c r="DK56" s="91">
        <f>COUNTIF(C56:CX56,"&lt;4:00:01")</f>
        <v>0</v>
      </c>
    </row>
    <row r="58" spans="1:3" ht="48" customHeight="1">
      <c r="A58" s="153" t="s">
        <v>477</v>
      </c>
      <c r="B58" s="153"/>
      <c r="C58" s="121"/>
    </row>
    <row r="59" spans="1:113" s="127" customFormat="1" ht="12.75" hidden="1">
      <c r="A59" s="168"/>
      <c r="B59" s="168"/>
      <c r="C59" s="123">
        <f>IF(AND(C56&gt;(4/24),C56&lt;&gt;""),"Check time in department (&gt; 4 hours). ","")</f>
      </c>
      <c r="D59" s="123">
        <f aca="true" t="shared" si="29" ref="D59:BO59">IF(AND(D56&gt;(4/24),D56&lt;&gt;""),"Check time in department (&gt; 4 hours). ","")</f>
      </c>
      <c r="E59" s="123">
        <f t="shared" si="29"/>
      </c>
      <c r="F59" s="123">
        <f t="shared" si="29"/>
      </c>
      <c r="G59" s="123">
        <f t="shared" si="29"/>
      </c>
      <c r="H59" s="123">
        <f t="shared" si="29"/>
      </c>
      <c r="I59" s="123">
        <f t="shared" si="29"/>
      </c>
      <c r="J59" s="123">
        <f t="shared" si="29"/>
      </c>
      <c r="K59" s="123">
        <f t="shared" si="29"/>
      </c>
      <c r="L59" s="123">
        <f t="shared" si="29"/>
      </c>
      <c r="M59" s="123">
        <f t="shared" si="29"/>
      </c>
      <c r="N59" s="123">
        <f t="shared" si="29"/>
      </c>
      <c r="O59" s="123">
        <f t="shared" si="29"/>
      </c>
      <c r="P59" s="123">
        <f t="shared" si="29"/>
      </c>
      <c r="Q59" s="123">
        <f t="shared" si="29"/>
      </c>
      <c r="R59" s="123">
        <f t="shared" si="29"/>
      </c>
      <c r="S59" s="123">
        <f t="shared" si="29"/>
      </c>
      <c r="T59" s="123">
        <f t="shared" si="29"/>
      </c>
      <c r="U59" s="123">
        <f t="shared" si="29"/>
      </c>
      <c r="V59" s="123">
        <f t="shared" si="29"/>
      </c>
      <c r="W59" s="123">
        <f t="shared" si="29"/>
      </c>
      <c r="X59" s="123">
        <f t="shared" si="29"/>
      </c>
      <c r="Y59" s="123">
        <f t="shared" si="29"/>
      </c>
      <c r="Z59" s="123">
        <f t="shared" si="29"/>
      </c>
      <c r="AA59" s="123">
        <f t="shared" si="29"/>
      </c>
      <c r="AB59" s="123">
        <f t="shared" si="29"/>
      </c>
      <c r="AC59" s="123">
        <f t="shared" si="29"/>
      </c>
      <c r="AD59" s="123">
        <f t="shared" si="29"/>
      </c>
      <c r="AE59" s="123">
        <f t="shared" si="29"/>
      </c>
      <c r="AF59" s="123">
        <f t="shared" si="29"/>
      </c>
      <c r="AG59" s="123">
        <f t="shared" si="29"/>
      </c>
      <c r="AH59" s="123">
        <f t="shared" si="29"/>
      </c>
      <c r="AI59" s="123">
        <f t="shared" si="29"/>
      </c>
      <c r="AJ59" s="123">
        <f t="shared" si="29"/>
      </c>
      <c r="AK59" s="123">
        <f t="shared" si="29"/>
      </c>
      <c r="AL59" s="123">
        <f t="shared" si="29"/>
      </c>
      <c r="AM59" s="123">
        <f t="shared" si="29"/>
      </c>
      <c r="AN59" s="123">
        <f t="shared" si="29"/>
      </c>
      <c r="AO59" s="123">
        <f t="shared" si="29"/>
      </c>
      <c r="AP59" s="123">
        <f t="shared" si="29"/>
      </c>
      <c r="AQ59" s="123">
        <f t="shared" si="29"/>
      </c>
      <c r="AR59" s="123">
        <f t="shared" si="29"/>
      </c>
      <c r="AS59" s="123">
        <f t="shared" si="29"/>
      </c>
      <c r="AT59" s="123">
        <f t="shared" si="29"/>
      </c>
      <c r="AU59" s="123">
        <f t="shared" si="29"/>
      </c>
      <c r="AV59" s="123">
        <f t="shared" si="29"/>
      </c>
      <c r="AW59" s="123">
        <f t="shared" si="29"/>
      </c>
      <c r="AX59" s="123">
        <f t="shared" si="29"/>
      </c>
      <c r="AY59" s="123">
        <f t="shared" si="29"/>
      </c>
      <c r="AZ59" s="123">
        <f t="shared" si="29"/>
      </c>
      <c r="BA59" s="123">
        <f t="shared" si="29"/>
      </c>
      <c r="BB59" s="123">
        <f t="shared" si="29"/>
      </c>
      <c r="BC59" s="123">
        <f t="shared" si="29"/>
      </c>
      <c r="BD59" s="123">
        <f t="shared" si="29"/>
      </c>
      <c r="BE59" s="123">
        <f t="shared" si="29"/>
      </c>
      <c r="BF59" s="123">
        <f t="shared" si="29"/>
      </c>
      <c r="BG59" s="123">
        <f t="shared" si="29"/>
      </c>
      <c r="BH59" s="123">
        <f t="shared" si="29"/>
      </c>
      <c r="BI59" s="123">
        <f t="shared" si="29"/>
      </c>
      <c r="BJ59" s="123">
        <f t="shared" si="29"/>
      </c>
      <c r="BK59" s="123">
        <f t="shared" si="29"/>
      </c>
      <c r="BL59" s="123">
        <f t="shared" si="29"/>
      </c>
      <c r="BM59" s="123">
        <f t="shared" si="29"/>
      </c>
      <c r="BN59" s="123">
        <f t="shared" si="29"/>
      </c>
      <c r="BO59" s="123">
        <f t="shared" si="29"/>
      </c>
      <c r="BP59" s="123">
        <f aca="true" t="shared" si="30" ref="BP59:CW59">IF(AND(BP56&gt;(4/24),BP56&lt;&gt;""),"Check time in department (&gt; 4 hours). ","")</f>
      </c>
      <c r="BQ59" s="123">
        <f t="shared" si="30"/>
      </c>
      <c r="BR59" s="123">
        <f t="shared" si="30"/>
      </c>
      <c r="BS59" s="123">
        <f t="shared" si="30"/>
      </c>
      <c r="BT59" s="123">
        <f t="shared" si="30"/>
      </c>
      <c r="BU59" s="123">
        <f t="shared" si="30"/>
      </c>
      <c r="BV59" s="123">
        <f t="shared" si="30"/>
      </c>
      <c r="BW59" s="123">
        <f t="shared" si="30"/>
      </c>
      <c r="BX59" s="123">
        <f t="shared" si="30"/>
      </c>
      <c r="BY59" s="123">
        <f t="shared" si="30"/>
      </c>
      <c r="BZ59" s="123">
        <f t="shared" si="30"/>
      </c>
      <c r="CA59" s="123">
        <f t="shared" si="30"/>
      </c>
      <c r="CB59" s="123">
        <f t="shared" si="30"/>
      </c>
      <c r="CC59" s="123">
        <f t="shared" si="30"/>
      </c>
      <c r="CD59" s="123">
        <f t="shared" si="30"/>
      </c>
      <c r="CE59" s="123">
        <f t="shared" si="30"/>
      </c>
      <c r="CF59" s="123">
        <f t="shared" si="30"/>
      </c>
      <c r="CG59" s="123">
        <f t="shared" si="30"/>
      </c>
      <c r="CH59" s="123">
        <f t="shared" si="30"/>
      </c>
      <c r="CI59" s="123">
        <f t="shared" si="30"/>
      </c>
      <c r="CJ59" s="123">
        <f t="shared" si="30"/>
      </c>
      <c r="CK59" s="123">
        <f t="shared" si="30"/>
      </c>
      <c r="CL59" s="123">
        <f t="shared" si="30"/>
      </c>
      <c r="CM59" s="123">
        <f t="shared" si="30"/>
      </c>
      <c r="CN59" s="123">
        <f t="shared" si="30"/>
      </c>
      <c r="CO59" s="123">
        <f t="shared" si="30"/>
      </c>
      <c r="CP59" s="123">
        <f t="shared" si="30"/>
      </c>
      <c r="CQ59" s="123">
        <f t="shared" si="30"/>
      </c>
      <c r="CR59" s="123">
        <f t="shared" si="30"/>
      </c>
      <c r="CS59" s="123">
        <f t="shared" si="30"/>
      </c>
      <c r="CT59" s="123">
        <f t="shared" si="30"/>
      </c>
      <c r="CU59" s="123">
        <f t="shared" si="30"/>
      </c>
      <c r="CV59" s="123">
        <f t="shared" si="30"/>
      </c>
      <c r="CW59" s="123">
        <f t="shared" si="30"/>
      </c>
      <c r="CX59" s="123">
        <f>IF(AND(CX56&gt;(4/24),CX56&lt;&gt;""),"Check time in department (&gt; 4 hours). ","")</f>
      </c>
      <c r="CY59" s="123">
        <f>IF(AND(CY56&gt;(4/24),CY56&lt;&gt;""),"Check time in department (&gt; 4 hours). ","")</f>
      </c>
      <c r="CZ59" s="123">
        <f>IF(AND(CZ56&gt;(4/24),CZ56&lt;&gt;""),"Check time in department (&gt; 4 hours). ","")</f>
      </c>
      <c r="DE59" s="128"/>
      <c r="DF59" s="128"/>
      <c r="DG59" s="128"/>
      <c r="DH59" s="128"/>
      <c r="DI59" s="128"/>
    </row>
    <row r="60" spans="3:113" s="127" customFormat="1" ht="12.75" hidden="1">
      <c r="C60" s="127">
        <f>IF(AND(C34="Yes",C51&lt;&gt;"",C51&gt;C56),"Check time salbutamol was administered (Q12).  ","")</f>
      </c>
      <c r="D60" s="127">
        <f aca="true" t="shared" si="31" ref="D60:BO60">IF(AND(D34="Yes",D51&lt;&gt;"",D51&gt;D56),"Check time salbutamol was administered (Q12).  ","")</f>
      </c>
      <c r="E60" s="127">
        <f t="shared" si="31"/>
      </c>
      <c r="F60" s="127">
        <f t="shared" si="31"/>
      </c>
      <c r="G60" s="127">
        <f t="shared" si="31"/>
      </c>
      <c r="H60" s="127">
        <f t="shared" si="31"/>
      </c>
      <c r="I60" s="127">
        <f t="shared" si="31"/>
      </c>
      <c r="J60" s="127">
        <f t="shared" si="31"/>
      </c>
      <c r="K60" s="127">
        <f t="shared" si="31"/>
      </c>
      <c r="L60" s="127">
        <f t="shared" si="31"/>
      </c>
      <c r="M60" s="127">
        <f t="shared" si="31"/>
      </c>
      <c r="N60" s="127">
        <f t="shared" si="31"/>
      </c>
      <c r="O60" s="127">
        <f t="shared" si="31"/>
      </c>
      <c r="P60" s="127">
        <f t="shared" si="31"/>
      </c>
      <c r="Q60" s="127">
        <f t="shared" si="31"/>
      </c>
      <c r="R60" s="127">
        <f t="shared" si="31"/>
      </c>
      <c r="S60" s="127">
        <f t="shared" si="31"/>
      </c>
      <c r="T60" s="127">
        <f t="shared" si="31"/>
      </c>
      <c r="U60" s="127">
        <f t="shared" si="31"/>
      </c>
      <c r="V60" s="127">
        <f t="shared" si="31"/>
      </c>
      <c r="W60" s="127">
        <f t="shared" si="31"/>
      </c>
      <c r="X60" s="127">
        <f t="shared" si="31"/>
      </c>
      <c r="Y60" s="127">
        <f t="shared" si="31"/>
      </c>
      <c r="Z60" s="127">
        <f t="shared" si="31"/>
      </c>
      <c r="AA60" s="127">
        <f t="shared" si="31"/>
      </c>
      <c r="AB60" s="127">
        <f t="shared" si="31"/>
      </c>
      <c r="AC60" s="127">
        <f t="shared" si="31"/>
      </c>
      <c r="AD60" s="127">
        <f t="shared" si="31"/>
      </c>
      <c r="AE60" s="127">
        <f t="shared" si="31"/>
      </c>
      <c r="AF60" s="127">
        <f t="shared" si="31"/>
      </c>
      <c r="AG60" s="127">
        <f t="shared" si="31"/>
      </c>
      <c r="AH60" s="127">
        <f t="shared" si="31"/>
      </c>
      <c r="AI60" s="127">
        <f t="shared" si="31"/>
      </c>
      <c r="AJ60" s="127">
        <f t="shared" si="31"/>
      </c>
      <c r="AK60" s="127">
        <f t="shared" si="31"/>
      </c>
      <c r="AL60" s="127">
        <f t="shared" si="31"/>
      </c>
      <c r="AM60" s="127">
        <f t="shared" si="31"/>
      </c>
      <c r="AN60" s="127">
        <f t="shared" si="31"/>
      </c>
      <c r="AO60" s="127">
        <f t="shared" si="31"/>
      </c>
      <c r="AP60" s="127">
        <f t="shared" si="31"/>
      </c>
      <c r="AQ60" s="127">
        <f t="shared" si="31"/>
      </c>
      <c r="AR60" s="127">
        <f t="shared" si="31"/>
      </c>
      <c r="AS60" s="127">
        <f t="shared" si="31"/>
      </c>
      <c r="AT60" s="127">
        <f t="shared" si="31"/>
      </c>
      <c r="AU60" s="127">
        <f t="shared" si="31"/>
      </c>
      <c r="AV60" s="127">
        <f t="shared" si="31"/>
      </c>
      <c r="AW60" s="127">
        <f t="shared" si="31"/>
      </c>
      <c r="AX60" s="127">
        <f t="shared" si="31"/>
      </c>
      <c r="AY60" s="127">
        <f t="shared" si="31"/>
      </c>
      <c r="AZ60" s="127">
        <f t="shared" si="31"/>
      </c>
      <c r="BA60" s="127">
        <f t="shared" si="31"/>
      </c>
      <c r="BB60" s="127">
        <f t="shared" si="31"/>
      </c>
      <c r="BC60" s="127">
        <f t="shared" si="31"/>
      </c>
      <c r="BD60" s="127">
        <f t="shared" si="31"/>
      </c>
      <c r="BE60" s="127">
        <f t="shared" si="31"/>
      </c>
      <c r="BF60" s="127">
        <f t="shared" si="31"/>
      </c>
      <c r="BG60" s="127">
        <f t="shared" si="31"/>
      </c>
      <c r="BH60" s="127">
        <f t="shared" si="31"/>
      </c>
      <c r="BI60" s="127">
        <f t="shared" si="31"/>
      </c>
      <c r="BJ60" s="127">
        <f t="shared" si="31"/>
      </c>
      <c r="BK60" s="127">
        <f t="shared" si="31"/>
      </c>
      <c r="BL60" s="127">
        <f t="shared" si="31"/>
      </c>
      <c r="BM60" s="127">
        <f t="shared" si="31"/>
      </c>
      <c r="BN60" s="127">
        <f t="shared" si="31"/>
      </c>
      <c r="BO60" s="127">
        <f t="shared" si="31"/>
      </c>
      <c r="BP60" s="127">
        <f aca="true" t="shared" si="32" ref="BP60:CW60">IF(AND(BP34="Yes",BP51&lt;&gt;"",BP51&gt;BP56),"Check time salbutamol was administered (Q12).  ","")</f>
      </c>
      <c r="BQ60" s="127">
        <f t="shared" si="32"/>
      </c>
      <c r="BR60" s="127">
        <f t="shared" si="32"/>
      </c>
      <c r="BS60" s="127">
        <f t="shared" si="32"/>
      </c>
      <c r="BT60" s="127">
        <f t="shared" si="32"/>
      </c>
      <c r="BU60" s="127">
        <f t="shared" si="32"/>
      </c>
      <c r="BV60" s="127">
        <f t="shared" si="32"/>
      </c>
      <c r="BW60" s="127">
        <f t="shared" si="32"/>
      </c>
      <c r="BX60" s="127">
        <f t="shared" si="32"/>
      </c>
      <c r="BY60" s="127">
        <f t="shared" si="32"/>
      </c>
      <c r="BZ60" s="127">
        <f t="shared" si="32"/>
      </c>
      <c r="CA60" s="127">
        <f t="shared" si="32"/>
      </c>
      <c r="CB60" s="127">
        <f t="shared" si="32"/>
      </c>
      <c r="CC60" s="127">
        <f t="shared" si="32"/>
      </c>
      <c r="CD60" s="127">
        <f t="shared" si="32"/>
      </c>
      <c r="CE60" s="127">
        <f t="shared" si="32"/>
      </c>
      <c r="CF60" s="127">
        <f t="shared" si="32"/>
      </c>
      <c r="CG60" s="127">
        <f t="shared" si="32"/>
      </c>
      <c r="CH60" s="127">
        <f t="shared" si="32"/>
      </c>
      <c r="CI60" s="127">
        <f t="shared" si="32"/>
      </c>
      <c r="CJ60" s="127">
        <f t="shared" si="32"/>
      </c>
      <c r="CK60" s="127">
        <f t="shared" si="32"/>
      </c>
      <c r="CL60" s="127">
        <f t="shared" si="32"/>
      </c>
      <c r="CM60" s="127">
        <f t="shared" si="32"/>
      </c>
      <c r="CN60" s="127">
        <f t="shared" si="32"/>
      </c>
      <c r="CO60" s="127">
        <f t="shared" si="32"/>
      </c>
      <c r="CP60" s="127">
        <f t="shared" si="32"/>
      </c>
      <c r="CQ60" s="127">
        <f t="shared" si="32"/>
      </c>
      <c r="CR60" s="127">
        <f t="shared" si="32"/>
      </c>
      <c r="CS60" s="127">
        <f t="shared" si="32"/>
      </c>
      <c r="CT60" s="127">
        <f t="shared" si="32"/>
      </c>
      <c r="CU60" s="127">
        <f t="shared" si="32"/>
      </c>
      <c r="CV60" s="127">
        <f t="shared" si="32"/>
      </c>
      <c r="CW60" s="127">
        <f t="shared" si="32"/>
      </c>
      <c r="CX60" s="127">
        <f>IF(AND(CX34="Yes",CX51&lt;&gt;"",CX51&gt;CX56),"Check time salbutamol was administered (Q12).  ","")</f>
      </c>
      <c r="CY60" s="127">
        <f>IF(AND(CY34="Yes",CY51&lt;&gt;"",CY51&gt;CY56),"Check time salbutamol was administered (Q12).  ","")</f>
      </c>
      <c r="CZ60" s="127">
        <f>IF(AND(CZ35&lt;&gt;"",CZ51&gt;CZ56),"Check time salbutamol was administered.  ","")</f>
      </c>
      <c r="DE60" s="128"/>
      <c r="DF60" s="128"/>
      <c r="DG60" s="128"/>
      <c r="DH60" s="128"/>
      <c r="DI60" s="128"/>
    </row>
    <row r="61" spans="3:113" s="127" customFormat="1" ht="12.75" hidden="1">
      <c r="C61" s="127">
        <f>IF(AND(C36="Yes",C52&lt;&gt;"",C52&gt;C56),"Check time hydrocortisone or predinisone was administered (Q13).  ","")</f>
      </c>
      <c r="D61" s="127">
        <f aca="true" t="shared" si="33" ref="D61:BO61">IF(AND(D36="Yes",D52&lt;&gt;"",D52&gt;D56),"Check time hydrocortisone or predinisone was administered (Q13).  ","")</f>
      </c>
      <c r="E61" s="127">
        <f t="shared" si="33"/>
      </c>
      <c r="F61" s="127">
        <f t="shared" si="33"/>
      </c>
      <c r="G61" s="127">
        <f t="shared" si="33"/>
      </c>
      <c r="H61" s="127">
        <f t="shared" si="33"/>
      </c>
      <c r="I61" s="127">
        <f t="shared" si="33"/>
      </c>
      <c r="J61" s="127">
        <f t="shared" si="33"/>
      </c>
      <c r="K61" s="127">
        <f t="shared" si="33"/>
      </c>
      <c r="L61" s="127">
        <f t="shared" si="33"/>
      </c>
      <c r="M61" s="127">
        <f t="shared" si="33"/>
      </c>
      <c r="N61" s="127">
        <f t="shared" si="33"/>
      </c>
      <c r="O61" s="127">
        <f t="shared" si="33"/>
      </c>
      <c r="P61" s="127">
        <f t="shared" si="33"/>
      </c>
      <c r="Q61" s="127">
        <f t="shared" si="33"/>
      </c>
      <c r="R61" s="127">
        <f t="shared" si="33"/>
      </c>
      <c r="S61" s="127">
        <f t="shared" si="33"/>
      </c>
      <c r="T61" s="127">
        <f t="shared" si="33"/>
      </c>
      <c r="U61" s="127">
        <f t="shared" si="33"/>
      </c>
      <c r="V61" s="127">
        <f t="shared" si="33"/>
      </c>
      <c r="W61" s="127">
        <f t="shared" si="33"/>
      </c>
      <c r="X61" s="127">
        <f t="shared" si="33"/>
      </c>
      <c r="Y61" s="127">
        <f t="shared" si="33"/>
      </c>
      <c r="Z61" s="127">
        <f t="shared" si="33"/>
      </c>
      <c r="AA61" s="127">
        <f t="shared" si="33"/>
      </c>
      <c r="AB61" s="127">
        <f t="shared" si="33"/>
      </c>
      <c r="AC61" s="127">
        <f t="shared" si="33"/>
      </c>
      <c r="AD61" s="127">
        <f t="shared" si="33"/>
      </c>
      <c r="AE61" s="127">
        <f t="shared" si="33"/>
      </c>
      <c r="AF61" s="127">
        <f t="shared" si="33"/>
      </c>
      <c r="AG61" s="127">
        <f t="shared" si="33"/>
      </c>
      <c r="AH61" s="127">
        <f t="shared" si="33"/>
      </c>
      <c r="AI61" s="127">
        <f t="shared" si="33"/>
      </c>
      <c r="AJ61" s="127">
        <f t="shared" si="33"/>
      </c>
      <c r="AK61" s="127">
        <f t="shared" si="33"/>
      </c>
      <c r="AL61" s="127">
        <f t="shared" si="33"/>
      </c>
      <c r="AM61" s="127">
        <f t="shared" si="33"/>
      </c>
      <c r="AN61" s="127">
        <f t="shared" si="33"/>
      </c>
      <c r="AO61" s="127">
        <f t="shared" si="33"/>
      </c>
      <c r="AP61" s="127">
        <f t="shared" si="33"/>
      </c>
      <c r="AQ61" s="127">
        <f t="shared" si="33"/>
      </c>
      <c r="AR61" s="127">
        <f t="shared" si="33"/>
      </c>
      <c r="AS61" s="127">
        <f t="shared" si="33"/>
      </c>
      <c r="AT61" s="127">
        <f t="shared" si="33"/>
      </c>
      <c r="AU61" s="127">
        <f t="shared" si="33"/>
      </c>
      <c r="AV61" s="127">
        <f t="shared" si="33"/>
      </c>
      <c r="AW61" s="127">
        <f t="shared" si="33"/>
      </c>
      <c r="AX61" s="127">
        <f t="shared" si="33"/>
      </c>
      <c r="AY61" s="127">
        <f t="shared" si="33"/>
      </c>
      <c r="AZ61" s="127">
        <f t="shared" si="33"/>
      </c>
      <c r="BA61" s="127">
        <f t="shared" si="33"/>
      </c>
      <c r="BB61" s="127">
        <f t="shared" si="33"/>
      </c>
      <c r="BC61" s="127">
        <f t="shared" si="33"/>
      </c>
      <c r="BD61" s="127">
        <f t="shared" si="33"/>
      </c>
      <c r="BE61" s="127">
        <f t="shared" si="33"/>
      </c>
      <c r="BF61" s="127">
        <f t="shared" si="33"/>
      </c>
      <c r="BG61" s="127">
        <f t="shared" si="33"/>
      </c>
      <c r="BH61" s="127">
        <f t="shared" si="33"/>
      </c>
      <c r="BI61" s="127">
        <f t="shared" si="33"/>
      </c>
      <c r="BJ61" s="127">
        <f t="shared" si="33"/>
      </c>
      <c r="BK61" s="127">
        <f t="shared" si="33"/>
      </c>
      <c r="BL61" s="127">
        <f t="shared" si="33"/>
      </c>
      <c r="BM61" s="127">
        <f t="shared" si="33"/>
      </c>
      <c r="BN61" s="127">
        <f t="shared" si="33"/>
      </c>
      <c r="BO61" s="127">
        <f t="shared" si="33"/>
      </c>
      <c r="BP61" s="127">
        <f aca="true" t="shared" si="34" ref="BP61:CW61">IF(AND(BP36="Yes",BP52&lt;&gt;"",BP52&gt;BP56),"Check time hydrocortisone or predinisone was administered (Q13).  ","")</f>
      </c>
      <c r="BQ61" s="127">
        <f t="shared" si="34"/>
      </c>
      <c r="BR61" s="127">
        <f t="shared" si="34"/>
      </c>
      <c r="BS61" s="127">
        <f t="shared" si="34"/>
      </c>
      <c r="BT61" s="127">
        <f t="shared" si="34"/>
      </c>
      <c r="BU61" s="127">
        <f t="shared" si="34"/>
      </c>
      <c r="BV61" s="127">
        <f t="shared" si="34"/>
      </c>
      <c r="BW61" s="127">
        <f t="shared" si="34"/>
      </c>
      <c r="BX61" s="127">
        <f t="shared" si="34"/>
      </c>
      <c r="BY61" s="127">
        <f t="shared" si="34"/>
      </c>
      <c r="BZ61" s="127">
        <f t="shared" si="34"/>
      </c>
      <c r="CA61" s="127">
        <f t="shared" si="34"/>
      </c>
      <c r="CB61" s="127">
        <f t="shared" si="34"/>
      </c>
      <c r="CC61" s="127">
        <f t="shared" si="34"/>
      </c>
      <c r="CD61" s="127">
        <f t="shared" si="34"/>
      </c>
      <c r="CE61" s="127">
        <f t="shared" si="34"/>
      </c>
      <c r="CF61" s="127">
        <f t="shared" si="34"/>
      </c>
      <c r="CG61" s="127">
        <f t="shared" si="34"/>
      </c>
      <c r="CH61" s="127">
        <f t="shared" si="34"/>
      </c>
      <c r="CI61" s="127">
        <f t="shared" si="34"/>
      </c>
      <c r="CJ61" s="127">
        <f t="shared" si="34"/>
      </c>
      <c r="CK61" s="127">
        <f t="shared" si="34"/>
      </c>
      <c r="CL61" s="127">
        <f t="shared" si="34"/>
      </c>
      <c r="CM61" s="127">
        <f t="shared" si="34"/>
      </c>
      <c r="CN61" s="127">
        <f t="shared" si="34"/>
      </c>
      <c r="CO61" s="127">
        <f t="shared" si="34"/>
      </c>
      <c r="CP61" s="127">
        <f t="shared" si="34"/>
      </c>
      <c r="CQ61" s="127">
        <f t="shared" si="34"/>
      </c>
      <c r="CR61" s="127">
        <f t="shared" si="34"/>
      </c>
      <c r="CS61" s="127">
        <f t="shared" si="34"/>
      </c>
      <c r="CT61" s="127">
        <f t="shared" si="34"/>
      </c>
      <c r="CU61" s="127">
        <f t="shared" si="34"/>
      </c>
      <c r="CV61" s="127">
        <f t="shared" si="34"/>
      </c>
      <c r="CW61" s="127">
        <f t="shared" si="34"/>
      </c>
      <c r="CX61" s="127">
        <f>IF(AND(CX36="Yes",CX52&lt;&gt;"",CX52&gt;CX56),"Check time hydrocortisone or predinisone was administered (Q13).  ","")</f>
      </c>
      <c r="CY61" s="127">
        <f>IF(AND(CY36="Yes",CY52&lt;&gt;"",CY52&gt;CY56),"Check time hydrocortisone or predinisone was administered (Q13).  ","")</f>
      </c>
      <c r="CZ61" s="127">
        <f>IF(AND(CZ37&lt;&gt;"",CZ52&gt;CZ56),"Check time hydrocortisone or predinisone was administered.  ","")</f>
      </c>
      <c r="DE61" s="128"/>
      <c r="DF61" s="128"/>
      <c r="DG61" s="128"/>
      <c r="DH61" s="128"/>
      <c r="DI61" s="128"/>
    </row>
    <row r="62" spans="3:113" s="127" customFormat="1" ht="12.75" hidden="1">
      <c r="C62" s="127">
        <f>IF(AND(C53&lt;&gt;"",C53&gt;C56),"Check observations times (Q20).  ","")</f>
      </c>
      <c r="D62" s="127">
        <f aca="true" t="shared" si="35" ref="D62:BO62">IF(AND(D53&lt;&gt;"",D53&gt;D56),"Check observations times (Q20).  ","")</f>
      </c>
      <c r="E62" s="127">
        <f t="shared" si="35"/>
      </c>
      <c r="F62" s="127">
        <f t="shared" si="35"/>
      </c>
      <c r="G62" s="127">
        <f t="shared" si="35"/>
      </c>
      <c r="H62" s="127">
        <f t="shared" si="35"/>
      </c>
      <c r="I62" s="127">
        <f t="shared" si="35"/>
      </c>
      <c r="J62" s="127">
        <f t="shared" si="35"/>
      </c>
      <c r="K62" s="127">
        <f t="shared" si="35"/>
      </c>
      <c r="L62" s="127">
        <f t="shared" si="35"/>
      </c>
      <c r="M62" s="127">
        <f t="shared" si="35"/>
      </c>
      <c r="N62" s="127">
        <f t="shared" si="35"/>
      </c>
      <c r="O62" s="127">
        <f t="shared" si="35"/>
      </c>
      <c r="P62" s="127">
        <f t="shared" si="35"/>
      </c>
      <c r="Q62" s="127">
        <f t="shared" si="35"/>
      </c>
      <c r="R62" s="127">
        <f t="shared" si="35"/>
      </c>
      <c r="S62" s="127">
        <f t="shared" si="35"/>
      </c>
      <c r="T62" s="127">
        <f t="shared" si="35"/>
      </c>
      <c r="U62" s="127">
        <f t="shared" si="35"/>
      </c>
      <c r="V62" s="127">
        <f t="shared" si="35"/>
      </c>
      <c r="W62" s="127">
        <f t="shared" si="35"/>
      </c>
      <c r="X62" s="127">
        <f t="shared" si="35"/>
      </c>
      <c r="Y62" s="127">
        <f t="shared" si="35"/>
      </c>
      <c r="Z62" s="127">
        <f t="shared" si="35"/>
      </c>
      <c r="AA62" s="127">
        <f t="shared" si="35"/>
      </c>
      <c r="AB62" s="127">
        <f t="shared" si="35"/>
      </c>
      <c r="AC62" s="127">
        <f t="shared" si="35"/>
      </c>
      <c r="AD62" s="127">
        <f t="shared" si="35"/>
      </c>
      <c r="AE62" s="127">
        <f t="shared" si="35"/>
      </c>
      <c r="AF62" s="127">
        <f t="shared" si="35"/>
      </c>
      <c r="AG62" s="127">
        <f t="shared" si="35"/>
      </c>
      <c r="AH62" s="127">
        <f t="shared" si="35"/>
      </c>
      <c r="AI62" s="127">
        <f t="shared" si="35"/>
      </c>
      <c r="AJ62" s="127">
        <f t="shared" si="35"/>
      </c>
      <c r="AK62" s="127">
        <f t="shared" si="35"/>
      </c>
      <c r="AL62" s="127">
        <f t="shared" si="35"/>
      </c>
      <c r="AM62" s="127">
        <f t="shared" si="35"/>
      </c>
      <c r="AN62" s="127">
        <f t="shared" si="35"/>
      </c>
      <c r="AO62" s="127">
        <f t="shared" si="35"/>
      </c>
      <c r="AP62" s="127">
        <f t="shared" si="35"/>
      </c>
      <c r="AQ62" s="127">
        <f t="shared" si="35"/>
      </c>
      <c r="AR62" s="127">
        <f t="shared" si="35"/>
      </c>
      <c r="AS62" s="127">
        <f t="shared" si="35"/>
      </c>
      <c r="AT62" s="127">
        <f t="shared" si="35"/>
      </c>
      <c r="AU62" s="127">
        <f t="shared" si="35"/>
      </c>
      <c r="AV62" s="127">
        <f t="shared" si="35"/>
      </c>
      <c r="AW62" s="127">
        <f t="shared" si="35"/>
      </c>
      <c r="AX62" s="127">
        <f t="shared" si="35"/>
      </c>
      <c r="AY62" s="127">
        <f t="shared" si="35"/>
      </c>
      <c r="AZ62" s="127">
        <f t="shared" si="35"/>
      </c>
      <c r="BA62" s="127">
        <f t="shared" si="35"/>
      </c>
      <c r="BB62" s="127">
        <f t="shared" si="35"/>
      </c>
      <c r="BC62" s="127">
        <f t="shared" si="35"/>
      </c>
      <c r="BD62" s="127">
        <f t="shared" si="35"/>
      </c>
      <c r="BE62" s="127">
        <f t="shared" si="35"/>
      </c>
      <c r="BF62" s="127">
        <f t="shared" si="35"/>
      </c>
      <c r="BG62" s="127">
        <f t="shared" si="35"/>
      </c>
      <c r="BH62" s="127">
        <f t="shared" si="35"/>
      </c>
      <c r="BI62" s="127">
        <f t="shared" si="35"/>
      </c>
      <c r="BJ62" s="127">
        <f t="shared" si="35"/>
      </c>
      <c r="BK62" s="127">
        <f t="shared" si="35"/>
      </c>
      <c r="BL62" s="127">
        <f t="shared" si="35"/>
      </c>
      <c r="BM62" s="127">
        <f t="shared" si="35"/>
      </c>
      <c r="BN62" s="127">
        <f t="shared" si="35"/>
      </c>
      <c r="BO62" s="127">
        <f t="shared" si="35"/>
      </c>
      <c r="BP62" s="127">
        <f aca="true" t="shared" si="36" ref="BP62:CW62">IF(AND(BP53&lt;&gt;"",BP53&gt;BP56),"Check observations times (Q20).  ","")</f>
      </c>
      <c r="BQ62" s="127">
        <f t="shared" si="36"/>
      </c>
      <c r="BR62" s="127">
        <f t="shared" si="36"/>
      </c>
      <c r="BS62" s="127">
        <f t="shared" si="36"/>
      </c>
      <c r="BT62" s="127">
        <f t="shared" si="36"/>
      </c>
      <c r="BU62" s="127">
        <f t="shared" si="36"/>
      </c>
      <c r="BV62" s="127">
        <f t="shared" si="36"/>
      </c>
      <c r="BW62" s="127">
        <f t="shared" si="36"/>
      </c>
      <c r="BX62" s="127">
        <f t="shared" si="36"/>
      </c>
      <c r="BY62" s="127">
        <f t="shared" si="36"/>
      </c>
      <c r="BZ62" s="127">
        <f t="shared" si="36"/>
      </c>
      <c r="CA62" s="127">
        <f t="shared" si="36"/>
      </c>
      <c r="CB62" s="127">
        <f t="shared" si="36"/>
      </c>
      <c r="CC62" s="127">
        <f t="shared" si="36"/>
      </c>
      <c r="CD62" s="127">
        <f t="shared" si="36"/>
      </c>
      <c r="CE62" s="127">
        <f t="shared" si="36"/>
      </c>
      <c r="CF62" s="127">
        <f t="shared" si="36"/>
      </c>
      <c r="CG62" s="127">
        <f t="shared" si="36"/>
      </c>
      <c r="CH62" s="127">
        <f t="shared" si="36"/>
      </c>
      <c r="CI62" s="127">
        <f t="shared" si="36"/>
      </c>
      <c r="CJ62" s="127">
        <f t="shared" si="36"/>
      </c>
      <c r="CK62" s="127">
        <f t="shared" si="36"/>
      </c>
      <c r="CL62" s="127">
        <f t="shared" si="36"/>
      </c>
      <c r="CM62" s="127">
        <f t="shared" si="36"/>
      </c>
      <c r="CN62" s="127">
        <f t="shared" si="36"/>
      </c>
      <c r="CO62" s="127">
        <f t="shared" si="36"/>
      </c>
      <c r="CP62" s="127">
        <f t="shared" si="36"/>
      </c>
      <c r="CQ62" s="127">
        <f t="shared" si="36"/>
      </c>
      <c r="CR62" s="127">
        <f t="shared" si="36"/>
      </c>
      <c r="CS62" s="127">
        <f t="shared" si="36"/>
      </c>
      <c r="CT62" s="127">
        <f t="shared" si="36"/>
      </c>
      <c r="CU62" s="127">
        <f t="shared" si="36"/>
      </c>
      <c r="CV62" s="127">
        <f t="shared" si="36"/>
      </c>
      <c r="CW62" s="127">
        <f t="shared" si="36"/>
      </c>
      <c r="CX62" s="127">
        <f>IF(AND(CX53&lt;&gt;"",CX53&gt;CX56),"Check observations times (Q20).  ","")</f>
      </c>
      <c r="CY62" s="127">
        <f>IF(AND(CY53&lt;&gt;"",CY53&gt;CY56),"Check observations times (Q20).  ","")</f>
      </c>
      <c r="CZ62" s="127">
        <f>IF(AND(CZ43&gt;"",CZ53&gt;CZ56),"Check observations times.  ","")</f>
      </c>
      <c r="DB62" s="127">
        <f>IF(OR(DB10&lt;&gt;DB11,DB10&lt;&gt;DB13,DB10&lt;&gt;DB14,DB10&lt;&gt;DB19,DB10&lt;&gt;DB20,DB10&lt;&gt;DB21,DB10&lt;&gt;DB22,DB10&lt;&gt;DB26,DB10&lt;&gt;DB29,DB10&lt;&gt;DB34,DB10&lt;&gt;DB36,DB10&lt;&gt;DB44,DB10&lt;&gt;DB45),1,0)</f>
        <v>0</v>
      </c>
      <c r="DE62" s="128"/>
      <c r="DF62" s="128"/>
      <c r="DG62" s="128"/>
      <c r="DH62" s="128"/>
      <c r="DI62" s="128"/>
    </row>
    <row r="63" spans="3:113" s="127" customFormat="1" ht="12.75" hidden="1">
      <c r="C63" s="127">
        <f>IF(AND(C14="Yes",OR(C19="N/A",C20="N/A",C21="N/A",C22="N/A")),"Inconsistent answers re: ambulance notes (Qs 2 &amp; 3-6).  ","")</f>
      </c>
      <c r="D63" s="127">
        <f aca="true" t="shared" si="37" ref="D63:BO63">IF(AND(D14="Yes",OR(D19="N/A",D20="N/A",D21="N/A",D22="N/A")),"Inconsistent answers re: ambulance notes (Qs 2 &amp; 3-6).  ","")</f>
      </c>
      <c r="E63" s="127">
        <f t="shared" si="37"/>
      </c>
      <c r="F63" s="127">
        <f t="shared" si="37"/>
      </c>
      <c r="G63" s="127">
        <f t="shared" si="37"/>
      </c>
      <c r="H63" s="127">
        <f t="shared" si="37"/>
      </c>
      <c r="I63" s="127">
        <f t="shared" si="37"/>
      </c>
      <c r="J63" s="127">
        <f t="shared" si="37"/>
      </c>
      <c r="K63" s="127">
        <f t="shared" si="37"/>
      </c>
      <c r="L63" s="127">
        <f t="shared" si="37"/>
      </c>
      <c r="M63" s="127">
        <f t="shared" si="37"/>
      </c>
      <c r="N63" s="127">
        <f t="shared" si="37"/>
      </c>
      <c r="O63" s="127">
        <f t="shared" si="37"/>
      </c>
      <c r="P63" s="127">
        <f t="shared" si="37"/>
      </c>
      <c r="Q63" s="127">
        <f t="shared" si="37"/>
      </c>
      <c r="R63" s="127">
        <f t="shared" si="37"/>
      </c>
      <c r="S63" s="127">
        <f t="shared" si="37"/>
      </c>
      <c r="T63" s="127">
        <f t="shared" si="37"/>
      </c>
      <c r="U63" s="127">
        <f t="shared" si="37"/>
      </c>
      <c r="V63" s="127">
        <f t="shared" si="37"/>
      </c>
      <c r="W63" s="127">
        <f t="shared" si="37"/>
      </c>
      <c r="X63" s="127">
        <f t="shared" si="37"/>
      </c>
      <c r="Y63" s="127">
        <f t="shared" si="37"/>
      </c>
      <c r="Z63" s="127">
        <f t="shared" si="37"/>
      </c>
      <c r="AA63" s="127">
        <f t="shared" si="37"/>
      </c>
      <c r="AB63" s="127">
        <f t="shared" si="37"/>
      </c>
      <c r="AC63" s="127">
        <f t="shared" si="37"/>
      </c>
      <c r="AD63" s="127">
        <f t="shared" si="37"/>
      </c>
      <c r="AE63" s="127">
        <f t="shared" si="37"/>
      </c>
      <c r="AF63" s="127">
        <f t="shared" si="37"/>
      </c>
      <c r="AG63" s="127">
        <f t="shared" si="37"/>
      </c>
      <c r="AH63" s="127">
        <f t="shared" si="37"/>
      </c>
      <c r="AI63" s="127">
        <f t="shared" si="37"/>
      </c>
      <c r="AJ63" s="127">
        <f t="shared" si="37"/>
      </c>
      <c r="AK63" s="127">
        <f t="shared" si="37"/>
      </c>
      <c r="AL63" s="127">
        <f t="shared" si="37"/>
      </c>
      <c r="AM63" s="127">
        <f t="shared" si="37"/>
      </c>
      <c r="AN63" s="127">
        <f t="shared" si="37"/>
      </c>
      <c r="AO63" s="127">
        <f t="shared" si="37"/>
      </c>
      <c r="AP63" s="127">
        <f t="shared" si="37"/>
      </c>
      <c r="AQ63" s="127">
        <f t="shared" si="37"/>
      </c>
      <c r="AR63" s="127">
        <f t="shared" si="37"/>
      </c>
      <c r="AS63" s="127">
        <f t="shared" si="37"/>
      </c>
      <c r="AT63" s="127">
        <f t="shared" si="37"/>
      </c>
      <c r="AU63" s="127">
        <f t="shared" si="37"/>
      </c>
      <c r="AV63" s="127">
        <f t="shared" si="37"/>
      </c>
      <c r="AW63" s="127">
        <f t="shared" si="37"/>
      </c>
      <c r="AX63" s="127">
        <f t="shared" si="37"/>
      </c>
      <c r="AY63" s="127">
        <f t="shared" si="37"/>
      </c>
      <c r="AZ63" s="127">
        <f t="shared" si="37"/>
      </c>
      <c r="BA63" s="127">
        <f t="shared" si="37"/>
      </c>
      <c r="BB63" s="127">
        <f t="shared" si="37"/>
      </c>
      <c r="BC63" s="127">
        <f t="shared" si="37"/>
      </c>
      <c r="BD63" s="127">
        <f t="shared" si="37"/>
      </c>
      <c r="BE63" s="127">
        <f t="shared" si="37"/>
      </c>
      <c r="BF63" s="127">
        <f t="shared" si="37"/>
      </c>
      <c r="BG63" s="127">
        <f t="shared" si="37"/>
      </c>
      <c r="BH63" s="127">
        <f t="shared" si="37"/>
      </c>
      <c r="BI63" s="127">
        <f t="shared" si="37"/>
      </c>
      <c r="BJ63" s="127">
        <f t="shared" si="37"/>
      </c>
      <c r="BK63" s="127">
        <f t="shared" si="37"/>
      </c>
      <c r="BL63" s="127">
        <f t="shared" si="37"/>
      </c>
      <c r="BM63" s="127">
        <f t="shared" si="37"/>
      </c>
      <c r="BN63" s="127">
        <f t="shared" si="37"/>
      </c>
      <c r="BO63" s="127">
        <f t="shared" si="37"/>
      </c>
      <c r="BP63" s="127">
        <f aca="true" t="shared" si="38" ref="BP63:CW63">IF(AND(BP14="Yes",OR(BP19="N/A",BP20="N/A",BP21="N/A",BP22="N/A")),"Inconsistent answers re: ambulance notes (Qs 2 &amp; 3-6).  ","")</f>
      </c>
      <c r="BQ63" s="127">
        <f t="shared" si="38"/>
      </c>
      <c r="BR63" s="127">
        <f t="shared" si="38"/>
      </c>
      <c r="BS63" s="127">
        <f t="shared" si="38"/>
      </c>
      <c r="BT63" s="127">
        <f t="shared" si="38"/>
      </c>
      <c r="BU63" s="127">
        <f t="shared" si="38"/>
      </c>
      <c r="BV63" s="127">
        <f t="shared" si="38"/>
      </c>
      <c r="BW63" s="127">
        <f t="shared" si="38"/>
      </c>
      <c r="BX63" s="127">
        <f t="shared" si="38"/>
      </c>
      <c r="BY63" s="127">
        <f t="shared" si="38"/>
      </c>
      <c r="BZ63" s="127">
        <f t="shared" si="38"/>
      </c>
      <c r="CA63" s="127">
        <f t="shared" si="38"/>
      </c>
      <c r="CB63" s="127">
        <f t="shared" si="38"/>
      </c>
      <c r="CC63" s="127">
        <f t="shared" si="38"/>
      </c>
      <c r="CD63" s="127">
        <f t="shared" si="38"/>
      </c>
      <c r="CE63" s="127">
        <f t="shared" si="38"/>
      </c>
      <c r="CF63" s="127">
        <f t="shared" si="38"/>
      </c>
      <c r="CG63" s="127">
        <f t="shared" si="38"/>
      </c>
      <c r="CH63" s="127">
        <f t="shared" si="38"/>
      </c>
      <c r="CI63" s="127">
        <f t="shared" si="38"/>
      </c>
      <c r="CJ63" s="127">
        <f t="shared" si="38"/>
      </c>
      <c r="CK63" s="127">
        <f t="shared" si="38"/>
      </c>
      <c r="CL63" s="127">
        <f t="shared" si="38"/>
      </c>
      <c r="CM63" s="127">
        <f t="shared" si="38"/>
      </c>
      <c r="CN63" s="127">
        <f t="shared" si="38"/>
      </c>
      <c r="CO63" s="127">
        <f t="shared" si="38"/>
      </c>
      <c r="CP63" s="127">
        <f t="shared" si="38"/>
      </c>
      <c r="CQ63" s="127">
        <f t="shared" si="38"/>
      </c>
      <c r="CR63" s="127">
        <f t="shared" si="38"/>
      </c>
      <c r="CS63" s="127">
        <f t="shared" si="38"/>
      </c>
      <c r="CT63" s="127">
        <f t="shared" si="38"/>
      </c>
      <c r="CU63" s="127">
        <f t="shared" si="38"/>
      </c>
      <c r="CV63" s="127">
        <f t="shared" si="38"/>
      </c>
      <c r="CW63" s="127">
        <f t="shared" si="38"/>
      </c>
      <c r="CX63" s="127">
        <f>IF(AND(CX14="Yes",OR(CX19="N/A",CX20="N/A",CX21="N/A",CX22="N/A")),"Inconsistent answers re: ambulance notes (Qs 2 &amp; 3-6).  ","")</f>
      </c>
      <c r="CY63" s="127">
        <f>IF(AND(CY14="Yes",OR(CY19="N/A",CY20="N/A",CY21="N/A",CY22="N/A")),"Inconsistent answers re: ambulance notes (Qs 2 &amp; 3-6).  ","")</f>
      </c>
      <c r="CZ63" s="127">
        <f>IF(AND(CZ14="Yes",OR(CZ19="N/A",CZ20="N/A",CZ21="N/A",CZ22="N/A")),"Inconsistent answers re: ambulance notes.  ","")</f>
      </c>
      <c r="DE63" s="128"/>
      <c r="DF63" s="128"/>
      <c r="DG63" s="128"/>
      <c r="DH63" s="128"/>
      <c r="DI63" s="128"/>
    </row>
    <row r="64" spans="3:113" s="127" customFormat="1" ht="12.75" hidden="1">
      <c r="C64" s="127">
        <f aca="true" t="shared" si="39" ref="C64:BN64">IF(AND(C10="",OR(C11&gt;"",C13&gt;"",C14&gt;"",C19&gt;"",C20&lt;&gt;"",C21&lt;&gt;"",C22&lt;&gt;"",C26&lt;&gt;"",C27&gt;"",C28&gt;"",C29&gt;"")),"Enter date of arrival.  ","")</f>
      </c>
      <c r="D64" s="127">
        <f t="shared" si="39"/>
      </c>
      <c r="E64" s="127">
        <f t="shared" si="39"/>
      </c>
      <c r="F64" s="127">
        <f t="shared" si="39"/>
      </c>
      <c r="G64" s="127">
        <f t="shared" si="39"/>
      </c>
      <c r="H64" s="127">
        <f t="shared" si="39"/>
      </c>
      <c r="I64" s="127">
        <f t="shared" si="39"/>
      </c>
      <c r="J64" s="127">
        <f t="shared" si="39"/>
      </c>
      <c r="K64" s="127">
        <f t="shared" si="39"/>
      </c>
      <c r="L64" s="127">
        <f t="shared" si="39"/>
      </c>
      <c r="M64" s="127">
        <f t="shared" si="39"/>
      </c>
      <c r="N64" s="127">
        <f t="shared" si="39"/>
      </c>
      <c r="O64" s="127">
        <f t="shared" si="39"/>
      </c>
      <c r="P64" s="127">
        <f t="shared" si="39"/>
      </c>
      <c r="Q64" s="127">
        <f t="shared" si="39"/>
      </c>
      <c r="R64" s="127">
        <f t="shared" si="39"/>
      </c>
      <c r="S64" s="127">
        <f t="shared" si="39"/>
      </c>
      <c r="T64" s="127">
        <f t="shared" si="39"/>
      </c>
      <c r="U64" s="127">
        <f t="shared" si="39"/>
      </c>
      <c r="V64" s="127">
        <f t="shared" si="39"/>
      </c>
      <c r="W64" s="127">
        <f t="shared" si="39"/>
      </c>
      <c r="X64" s="127">
        <f t="shared" si="39"/>
      </c>
      <c r="Y64" s="127">
        <f t="shared" si="39"/>
      </c>
      <c r="Z64" s="127">
        <f t="shared" si="39"/>
      </c>
      <c r="AA64" s="127">
        <f t="shared" si="39"/>
      </c>
      <c r="AB64" s="127">
        <f t="shared" si="39"/>
      </c>
      <c r="AC64" s="127">
        <f t="shared" si="39"/>
      </c>
      <c r="AD64" s="127">
        <f t="shared" si="39"/>
      </c>
      <c r="AE64" s="127">
        <f t="shared" si="39"/>
      </c>
      <c r="AF64" s="127">
        <f t="shared" si="39"/>
      </c>
      <c r="AG64" s="127">
        <f t="shared" si="39"/>
      </c>
      <c r="AH64" s="127">
        <f t="shared" si="39"/>
      </c>
      <c r="AI64" s="127">
        <f t="shared" si="39"/>
      </c>
      <c r="AJ64" s="127">
        <f t="shared" si="39"/>
      </c>
      <c r="AK64" s="127">
        <f t="shared" si="39"/>
      </c>
      <c r="AL64" s="127">
        <f t="shared" si="39"/>
      </c>
      <c r="AM64" s="127">
        <f t="shared" si="39"/>
      </c>
      <c r="AN64" s="127">
        <f t="shared" si="39"/>
      </c>
      <c r="AO64" s="127">
        <f t="shared" si="39"/>
      </c>
      <c r="AP64" s="127">
        <f t="shared" si="39"/>
      </c>
      <c r="AQ64" s="127">
        <f t="shared" si="39"/>
      </c>
      <c r="AR64" s="127">
        <f t="shared" si="39"/>
      </c>
      <c r="AS64" s="127">
        <f t="shared" si="39"/>
      </c>
      <c r="AT64" s="127">
        <f t="shared" si="39"/>
      </c>
      <c r="AU64" s="127">
        <f t="shared" si="39"/>
      </c>
      <c r="AV64" s="127">
        <f t="shared" si="39"/>
      </c>
      <c r="AW64" s="127">
        <f t="shared" si="39"/>
      </c>
      <c r="AX64" s="127">
        <f t="shared" si="39"/>
      </c>
      <c r="AY64" s="127">
        <f t="shared" si="39"/>
      </c>
      <c r="AZ64" s="127">
        <f t="shared" si="39"/>
      </c>
      <c r="BA64" s="127">
        <f t="shared" si="39"/>
      </c>
      <c r="BB64" s="127">
        <f t="shared" si="39"/>
      </c>
      <c r="BC64" s="127">
        <f t="shared" si="39"/>
      </c>
      <c r="BD64" s="127">
        <f t="shared" si="39"/>
      </c>
      <c r="BE64" s="127">
        <f t="shared" si="39"/>
      </c>
      <c r="BF64" s="127">
        <f t="shared" si="39"/>
      </c>
      <c r="BG64" s="127">
        <f t="shared" si="39"/>
      </c>
      <c r="BH64" s="127">
        <f t="shared" si="39"/>
      </c>
      <c r="BI64" s="127">
        <f t="shared" si="39"/>
      </c>
      <c r="BJ64" s="127">
        <f t="shared" si="39"/>
      </c>
      <c r="BK64" s="127">
        <f t="shared" si="39"/>
      </c>
      <c r="BL64" s="127">
        <f t="shared" si="39"/>
      </c>
      <c r="BM64" s="127">
        <f t="shared" si="39"/>
      </c>
      <c r="BN64" s="127">
        <f t="shared" si="39"/>
      </c>
      <c r="BO64" s="127">
        <f aca="true" t="shared" si="40" ref="BO64:CW64">IF(AND(BO10="",OR(BO11&gt;"",BO13&gt;"",BO14&gt;"",BO19&gt;"",BO20&lt;&gt;"",BO21&lt;&gt;"",BO22&lt;&gt;"",BO26&lt;&gt;"",BO27&gt;"",BO28&gt;"",BO29&gt;"")),"Enter date of arrival.  ","")</f>
      </c>
      <c r="BP64" s="127">
        <f t="shared" si="40"/>
      </c>
      <c r="BQ64" s="127">
        <f t="shared" si="40"/>
      </c>
      <c r="BR64" s="127">
        <f t="shared" si="40"/>
      </c>
      <c r="BS64" s="127">
        <f t="shared" si="40"/>
      </c>
      <c r="BT64" s="127">
        <f t="shared" si="40"/>
      </c>
      <c r="BU64" s="127">
        <f t="shared" si="40"/>
      </c>
      <c r="BV64" s="127">
        <f t="shared" si="40"/>
      </c>
      <c r="BW64" s="127">
        <f t="shared" si="40"/>
      </c>
      <c r="BX64" s="127">
        <f t="shared" si="40"/>
      </c>
      <c r="BY64" s="127">
        <f t="shared" si="40"/>
      </c>
      <c r="BZ64" s="127">
        <f t="shared" si="40"/>
      </c>
      <c r="CA64" s="127">
        <f t="shared" si="40"/>
      </c>
      <c r="CB64" s="127">
        <f t="shared" si="40"/>
      </c>
      <c r="CC64" s="127">
        <f t="shared" si="40"/>
      </c>
      <c r="CD64" s="127">
        <f t="shared" si="40"/>
      </c>
      <c r="CE64" s="127">
        <f t="shared" si="40"/>
      </c>
      <c r="CF64" s="127">
        <f t="shared" si="40"/>
      </c>
      <c r="CG64" s="127">
        <f t="shared" si="40"/>
      </c>
      <c r="CH64" s="127">
        <f t="shared" si="40"/>
      </c>
      <c r="CI64" s="127">
        <f t="shared" si="40"/>
      </c>
      <c r="CJ64" s="127">
        <f t="shared" si="40"/>
      </c>
      <c r="CK64" s="127">
        <f t="shared" si="40"/>
      </c>
      <c r="CL64" s="127">
        <f t="shared" si="40"/>
      </c>
      <c r="CM64" s="127">
        <f t="shared" si="40"/>
      </c>
      <c r="CN64" s="127">
        <f t="shared" si="40"/>
      </c>
      <c r="CO64" s="127">
        <f t="shared" si="40"/>
      </c>
      <c r="CP64" s="127">
        <f t="shared" si="40"/>
      </c>
      <c r="CQ64" s="127">
        <f t="shared" si="40"/>
      </c>
      <c r="CR64" s="127">
        <f t="shared" si="40"/>
      </c>
      <c r="CS64" s="127">
        <f t="shared" si="40"/>
      </c>
      <c r="CT64" s="127">
        <f t="shared" si="40"/>
      </c>
      <c r="CU64" s="127">
        <f t="shared" si="40"/>
      </c>
      <c r="CV64" s="127">
        <f t="shared" si="40"/>
      </c>
      <c r="CW64" s="127">
        <f t="shared" si="40"/>
      </c>
      <c r="CX64" s="127">
        <f>IF(AND(CX10="",OR(CX11&gt;"",CX13&gt;"",CX14&gt;"",CX19&gt;"",CX20&lt;&gt;"",CX21&lt;&gt;"",CX22&lt;&gt;"",CX26&lt;&gt;"",CX27&gt;"",CX28&gt;"",CX29&gt;"")),"Enter date of arrival.  ","")</f>
      </c>
      <c r="CY64" s="127">
        <f>IF(AND(CY10="",OR(CY11&gt;"",CY13&gt;"",CY14&gt;"",CY19&gt;"",CY20&lt;&gt;"",CY21&lt;&gt;"",CY22&lt;&gt;"",CY26&lt;&gt;"",CY27&gt;"",CY28&gt;"",CY29&gt;"")),"Enter date of arrival.  ","")</f>
      </c>
      <c r="CZ64" s="127">
        <f>IF(AND(CZ10="",OR(CZ11&gt;"",CZ13&gt;"",CZ14&gt;"",CZ27&gt;"",CZ28&gt;"",CZ29&gt;"")),"Enter date of arrival.  ","")</f>
      </c>
      <c r="DE64" s="128"/>
      <c r="DF64" s="128"/>
      <c r="DG64" s="128"/>
      <c r="DH64" s="128"/>
      <c r="DI64" s="128"/>
    </row>
    <row r="65" spans="3:113" s="127" customFormat="1" ht="12.75" hidden="1">
      <c r="C65" s="127">
        <f>IF(AND(C14="No",OR(C19="Yes",C20="Yes",C21="Yes",C22="Yes",C19="No",C20="No",C21="No",C22="No")),"Inconsistent answers re: ambulance notes (Qs 2 and 3-6).  ","")</f>
      </c>
      <c r="D65" s="127">
        <f aca="true" t="shared" si="41" ref="D65:BO65">IF(AND(D14="No",OR(D19="Yes",D20="Yes",D21="Yes",D22="Yes",D19="No",D20="No",D21="No",D22="No")),"Inconsistent answers re: ambulance notes (Qs 2 and 3-6).  ","")</f>
      </c>
      <c r="E65" s="127">
        <f t="shared" si="41"/>
      </c>
      <c r="F65" s="127">
        <f t="shared" si="41"/>
      </c>
      <c r="G65" s="127">
        <f t="shared" si="41"/>
      </c>
      <c r="H65" s="127">
        <f t="shared" si="41"/>
      </c>
      <c r="I65" s="127">
        <f t="shared" si="41"/>
      </c>
      <c r="J65" s="127">
        <f t="shared" si="41"/>
      </c>
      <c r="K65" s="127">
        <f t="shared" si="41"/>
      </c>
      <c r="L65" s="127">
        <f t="shared" si="41"/>
      </c>
      <c r="M65" s="127">
        <f t="shared" si="41"/>
      </c>
      <c r="N65" s="127">
        <f t="shared" si="41"/>
      </c>
      <c r="O65" s="127">
        <f t="shared" si="41"/>
      </c>
      <c r="P65" s="127">
        <f t="shared" si="41"/>
      </c>
      <c r="Q65" s="127">
        <f t="shared" si="41"/>
      </c>
      <c r="R65" s="127">
        <f t="shared" si="41"/>
      </c>
      <c r="S65" s="127">
        <f t="shared" si="41"/>
      </c>
      <c r="T65" s="127">
        <f t="shared" si="41"/>
      </c>
      <c r="U65" s="127">
        <f t="shared" si="41"/>
      </c>
      <c r="V65" s="127">
        <f t="shared" si="41"/>
      </c>
      <c r="W65" s="127">
        <f t="shared" si="41"/>
      </c>
      <c r="X65" s="127">
        <f t="shared" si="41"/>
      </c>
      <c r="Y65" s="127">
        <f t="shared" si="41"/>
      </c>
      <c r="Z65" s="127">
        <f t="shared" si="41"/>
      </c>
      <c r="AA65" s="127">
        <f t="shared" si="41"/>
      </c>
      <c r="AB65" s="127">
        <f t="shared" si="41"/>
      </c>
      <c r="AC65" s="127">
        <f t="shared" si="41"/>
      </c>
      <c r="AD65" s="127">
        <f t="shared" si="41"/>
      </c>
      <c r="AE65" s="127">
        <f t="shared" si="41"/>
      </c>
      <c r="AF65" s="127">
        <f t="shared" si="41"/>
      </c>
      <c r="AG65" s="127">
        <f t="shared" si="41"/>
      </c>
      <c r="AH65" s="127">
        <f t="shared" si="41"/>
      </c>
      <c r="AI65" s="127">
        <f t="shared" si="41"/>
      </c>
      <c r="AJ65" s="127">
        <f t="shared" si="41"/>
      </c>
      <c r="AK65" s="127">
        <f t="shared" si="41"/>
      </c>
      <c r="AL65" s="127">
        <f t="shared" si="41"/>
      </c>
      <c r="AM65" s="127">
        <f t="shared" si="41"/>
      </c>
      <c r="AN65" s="127">
        <f t="shared" si="41"/>
      </c>
      <c r="AO65" s="127">
        <f t="shared" si="41"/>
      </c>
      <c r="AP65" s="127">
        <f t="shared" si="41"/>
      </c>
      <c r="AQ65" s="127">
        <f t="shared" si="41"/>
      </c>
      <c r="AR65" s="127">
        <f t="shared" si="41"/>
      </c>
      <c r="AS65" s="127">
        <f t="shared" si="41"/>
      </c>
      <c r="AT65" s="127">
        <f t="shared" si="41"/>
      </c>
      <c r="AU65" s="127">
        <f t="shared" si="41"/>
      </c>
      <c r="AV65" s="127">
        <f t="shared" si="41"/>
      </c>
      <c r="AW65" s="127">
        <f t="shared" si="41"/>
      </c>
      <c r="AX65" s="127">
        <f t="shared" si="41"/>
      </c>
      <c r="AY65" s="127">
        <f t="shared" si="41"/>
      </c>
      <c r="AZ65" s="127">
        <f t="shared" si="41"/>
      </c>
      <c r="BA65" s="127">
        <f t="shared" si="41"/>
      </c>
      <c r="BB65" s="127">
        <f t="shared" si="41"/>
      </c>
      <c r="BC65" s="127">
        <f t="shared" si="41"/>
      </c>
      <c r="BD65" s="127">
        <f t="shared" si="41"/>
      </c>
      <c r="BE65" s="127">
        <f t="shared" si="41"/>
      </c>
      <c r="BF65" s="127">
        <f t="shared" si="41"/>
      </c>
      <c r="BG65" s="127">
        <f t="shared" si="41"/>
      </c>
      <c r="BH65" s="127">
        <f t="shared" si="41"/>
      </c>
      <c r="BI65" s="127">
        <f t="shared" si="41"/>
      </c>
      <c r="BJ65" s="127">
        <f t="shared" si="41"/>
      </c>
      <c r="BK65" s="127">
        <f t="shared" si="41"/>
      </c>
      <c r="BL65" s="127">
        <f t="shared" si="41"/>
      </c>
      <c r="BM65" s="127">
        <f t="shared" si="41"/>
      </c>
      <c r="BN65" s="127">
        <f t="shared" si="41"/>
      </c>
      <c r="BO65" s="127">
        <f t="shared" si="41"/>
      </c>
      <c r="BP65" s="127">
        <f aca="true" t="shared" si="42" ref="BP65:CW65">IF(AND(BP14="No",OR(BP19="Yes",BP20="Yes",BP21="Yes",BP22="Yes",BP19="No",BP20="No",BP21="No",BP22="No")),"Inconsistent answers re: ambulance notes (Qs 2 and 3-6).  ","")</f>
      </c>
      <c r="BQ65" s="127">
        <f t="shared" si="42"/>
      </c>
      <c r="BR65" s="127">
        <f t="shared" si="42"/>
      </c>
      <c r="BS65" s="127">
        <f t="shared" si="42"/>
      </c>
      <c r="BT65" s="127">
        <f t="shared" si="42"/>
      </c>
      <c r="BU65" s="127">
        <f t="shared" si="42"/>
      </c>
      <c r="BV65" s="127">
        <f t="shared" si="42"/>
      </c>
      <c r="BW65" s="127">
        <f t="shared" si="42"/>
      </c>
      <c r="BX65" s="127">
        <f t="shared" si="42"/>
      </c>
      <c r="BY65" s="127">
        <f t="shared" si="42"/>
      </c>
      <c r="BZ65" s="127">
        <f t="shared" si="42"/>
      </c>
      <c r="CA65" s="127">
        <f t="shared" si="42"/>
      </c>
      <c r="CB65" s="127">
        <f t="shared" si="42"/>
      </c>
      <c r="CC65" s="127">
        <f t="shared" si="42"/>
      </c>
      <c r="CD65" s="127">
        <f t="shared" si="42"/>
      </c>
      <c r="CE65" s="127">
        <f t="shared" si="42"/>
      </c>
      <c r="CF65" s="127">
        <f t="shared" si="42"/>
      </c>
      <c r="CG65" s="127">
        <f t="shared" si="42"/>
      </c>
      <c r="CH65" s="127">
        <f t="shared" si="42"/>
      </c>
      <c r="CI65" s="127">
        <f t="shared" si="42"/>
      </c>
      <c r="CJ65" s="127">
        <f t="shared" si="42"/>
      </c>
      <c r="CK65" s="127">
        <f t="shared" si="42"/>
      </c>
      <c r="CL65" s="127">
        <f t="shared" si="42"/>
      </c>
      <c r="CM65" s="127">
        <f t="shared" si="42"/>
      </c>
      <c r="CN65" s="127">
        <f t="shared" si="42"/>
      </c>
      <c r="CO65" s="127">
        <f t="shared" si="42"/>
      </c>
      <c r="CP65" s="127">
        <f t="shared" si="42"/>
      </c>
      <c r="CQ65" s="127">
        <f t="shared" si="42"/>
      </c>
      <c r="CR65" s="127">
        <f t="shared" si="42"/>
      </c>
      <c r="CS65" s="127">
        <f t="shared" si="42"/>
      </c>
      <c r="CT65" s="127">
        <f t="shared" si="42"/>
      </c>
      <c r="CU65" s="127">
        <f t="shared" si="42"/>
      </c>
      <c r="CV65" s="127">
        <f t="shared" si="42"/>
      </c>
      <c r="CW65" s="127">
        <f t="shared" si="42"/>
      </c>
      <c r="CX65" s="127">
        <f>IF(AND(CX14="No",OR(CX19="Yes",CX20="Yes",CX21="Yes",CX22="Yes",CX19="No",CX20="No",CX21="No",CX22="No")),"Inconsistent answers re: ambulance notes (Qs 2 and 3-6).  ","")</f>
      </c>
      <c r="CY65" s="127">
        <f>IF(AND(CY14="No",OR(CY19="Yes",CY20="Yes",CY21="Yes",CY22="Yes",CY19="No",CY20="No",CY21="No",CY22="No")),"Inconsistent answers re: ambulance notes (Qs 2 and 3-6).  ","")</f>
      </c>
      <c r="CZ65" s="127">
        <f>IF(AND(CZ14="No",OR(CZ19="Yes",CZ20="Yes",CZ21="Yes",CZ22="Yes",CZ19="No",CZ20="No",CZ21="No",CZ22="No")),"Inconsistent answers re: ambulance notes.  ","")</f>
      </c>
      <c r="DE65" s="128"/>
      <c r="DF65" s="128"/>
      <c r="DG65" s="128"/>
      <c r="DH65" s="128"/>
      <c r="DI65" s="128"/>
    </row>
    <row r="66" spans="3:113" s="127" customFormat="1" ht="12.75" customHeight="1" hidden="1">
      <c r="C66" s="127">
        <f>IF(AND(C25="",C26="N/A"),"Inconsistent answers re: peak flow on arrival (Qs 7 &amp; 8).  ","")</f>
      </c>
      <c r="D66" s="127">
        <f aca="true" t="shared" si="43" ref="D66:BO66">IF(AND(D25="",D26="N/A"),"Inconsistent answers re: peak flow on arrival (Qs 7 &amp; 8).  ","")</f>
      </c>
      <c r="E66" s="127">
        <f t="shared" si="43"/>
      </c>
      <c r="F66" s="127">
        <f t="shared" si="43"/>
      </c>
      <c r="G66" s="127">
        <f t="shared" si="43"/>
      </c>
      <c r="H66" s="127">
        <f t="shared" si="43"/>
      </c>
      <c r="I66" s="127">
        <f t="shared" si="43"/>
      </c>
      <c r="J66" s="127">
        <f t="shared" si="43"/>
      </c>
      <c r="K66" s="127">
        <f t="shared" si="43"/>
      </c>
      <c r="L66" s="127">
        <f t="shared" si="43"/>
      </c>
      <c r="M66" s="127">
        <f t="shared" si="43"/>
      </c>
      <c r="N66" s="127">
        <f t="shared" si="43"/>
      </c>
      <c r="O66" s="127">
        <f t="shared" si="43"/>
      </c>
      <c r="P66" s="127">
        <f t="shared" si="43"/>
      </c>
      <c r="Q66" s="127">
        <f t="shared" si="43"/>
      </c>
      <c r="R66" s="127">
        <f t="shared" si="43"/>
      </c>
      <c r="S66" s="127">
        <f t="shared" si="43"/>
      </c>
      <c r="T66" s="127">
        <f t="shared" si="43"/>
      </c>
      <c r="U66" s="127">
        <f t="shared" si="43"/>
      </c>
      <c r="V66" s="127">
        <f t="shared" si="43"/>
      </c>
      <c r="W66" s="127">
        <f t="shared" si="43"/>
      </c>
      <c r="X66" s="127">
        <f t="shared" si="43"/>
      </c>
      <c r="Y66" s="127">
        <f t="shared" si="43"/>
      </c>
      <c r="Z66" s="127">
        <f t="shared" si="43"/>
      </c>
      <c r="AA66" s="127">
        <f t="shared" si="43"/>
      </c>
      <c r="AB66" s="127">
        <f t="shared" si="43"/>
      </c>
      <c r="AC66" s="127">
        <f t="shared" si="43"/>
      </c>
      <c r="AD66" s="127">
        <f t="shared" si="43"/>
      </c>
      <c r="AE66" s="127">
        <f t="shared" si="43"/>
      </c>
      <c r="AF66" s="127">
        <f t="shared" si="43"/>
      </c>
      <c r="AG66" s="127">
        <f t="shared" si="43"/>
      </c>
      <c r="AH66" s="127">
        <f t="shared" si="43"/>
      </c>
      <c r="AI66" s="127">
        <f t="shared" si="43"/>
      </c>
      <c r="AJ66" s="127">
        <f t="shared" si="43"/>
      </c>
      <c r="AK66" s="127">
        <f t="shared" si="43"/>
      </c>
      <c r="AL66" s="127">
        <f t="shared" si="43"/>
      </c>
      <c r="AM66" s="127">
        <f t="shared" si="43"/>
      </c>
      <c r="AN66" s="127">
        <f t="shared" si="43"/>
      </c>
      <c r="AO66" s="127">
        <f t="shared" si="43"/>
      </c>
      <c r="AP66" s="127">
        <f t="shared" si="43"/>
      </c>
      <c r="AQ66" s="127">
        <f t="shared" si="43"/>
      </c>
      <c r="AR66" s="127">
        <f t="shared" si="43"/>
      </c>
      <c r="AS66" s="127">
        <f t="shared" si="43"/>
      </c>
      <c r="AT66" s="127">
        <f t="shared" si="43"/>
      </c>
      <c r="AU66" s="127">
        <f t="shared" si="43"/>
      </c>
      <c r="AV66" s="127">
        <f t="shared" si="43"/>
      </c>
      <c r="AW66" s="127">
        <f t="shared" si="43"/>
      </c>
      <c r="AX66" s="127">
        <f t="shared" si="43"/>
      </c>
      <c r="AY66" s="127">
        <f t="shared" si="43"/>
      </c>
      <c r="AZ66" s="127">
        <f t="shared" si="43"/>
      </c>
      <c r="BA66" s="127">
        <f t="shared" si="43"/>
      </c>
      <c r="BB66" s="127">
        <f t="shared" si="43"/>
      </c>
      <c r="BC66" s="127">
        <f t="shared" si="43"/>
      </c>
      <c r="BD66" s="127">
        <f t="shared" si="43"/>
      </c>
      <c r="BE66" s="127">
        <f t="shared" si="43"/>
      </c>
      <c r="BF66" s="127">
        <f t="shared" si="43"/>
      </c>
      <c r="BG66" s="127">
        <f t="shared" si="43"/>
      </c>
      <c r="BH66" s="127">
        <f t="shared" si="43"/>
      </c>
      <c r="BI66" s="127">
        <f t="shared" si="43"/>
      </c>
      <c r="BJ66" s="127">
        <f t="shared" si="43"/>
      </c>
      <c r="BK66" s="127">
        <f t="shared" si="43"/>
      </c>
      <c r="BL66" s="127">
        <f t="shared" si="43"/>
      </c>
      <c r="BM66" s="127">
        <f t="shared" si="43"/>
      </c>
      <c r="BN66" s="127">
        <f t="shared" si="43"/>
      </c>
      <c r="BO66" s="127">
        <f t="shared" si="43"/>
      </c>
      <c r="BP66" s="127">
        <f aca="true" t="shared" si="44" ref="BP66:CW66">IF(AND(BP25="",BP26="N/A"),"Inconsistent answers re: peak flow on arrival (Qs 7 &amp; 8).  ","")</f>
      </c>
      <c r="BQ66" s="127">
        <f t="shared" si="44"/>
      </c>
      <c r="BR66" s="127">
        <f t="shared" si="44"/>
      </c>
      <c r="BS66" s="127">
        <f t="shared" si="44"/>
      </c>
      <c r="BT66" s="127">
        <f t="shared" si="44"/>
      </c>
      <c r="BU66" s="127">
        <f t="shared" si="44"/>
      </c>
      <c r="BV66" s="127">
        <f t="shared" si="44"/>
      </c>
      <c r="BW66" s="127">
        <f t="shared" si="44"/>
      </c>
      <c r="BX66" s="127">
        <f t="shared" si="44"/>
      </c>
      <c r="BY66" s="127">
        <f t="shared" si="44"/>
      </c>
      <c r="BZ66" s="127">
        <f t="shared" si="44"/>
      </c>
      <c r="CA66" s="127">
        <f t="shared" si="44"/>
      </c>
      <c r="CB66" s="127">
        <f t="shared" si="44"/>
      </c>
      <c r="CC66" s="127">
        <f t="shared" si="44"/>
      </c>
      <c r="CD66" s="127">
        <f t="shared" si="44"/>
      </c>
      <c r="CE66" s="127">
        <f t="shared" si="44"/>
      </c>
      <c r="CF66" s="127">
        <f t="shared" si="44"/>
      </c>
      <c r="CG66" s="127">
        <f t="shared" si="44"/>
      </c>
      <c r="CH66" s="127">
        <f t="shared" si="44"/>
      </c>
      <c r="CI66" s="127">
        <f t="shared" si="44"/>
      </c>
      <c r="CJ66" s="127">
        <f t="shared" si="44"/>
      </c>
      <c r="CK66" s="127">
        <f t="shared" si="44"/>
      </c>
      <c r="CL66" s="127">
        <f t="shared" si="44"/>
      </c>
      <c r="CM66" s="127">
        <f t="shared" si="44"/>
      </c>
      <c r="CN66" s="127">
        <f t="shared" si="44"/>
      </c>
      <c r="CO66" s="127">
        <f t="shared" si="44"/>
      </c>
      <c r="CP66" s="127">
        <f t="shared" si="44"/>
      </c>
      <c r="CQ66" s="127">
        <f t="shared" si="44"/>
      </c>
      <c r="CR66" s="127">
        <f t="shared" si="44"/>
      </c>
      <c r="CS66" s="127">
        <f t="shared" si="44"/>
      </c>
      <c r="CT66" s="127">
        <f t="shared" si="44"/>
      </c>
      <c r="CU66" s="127">
        <f t="shared" si="44"/>
      </c>
      <c r="CV66" s="127">
        <f t="shared" si="44"/>
      </c>
      <c r="CW66" s="127">
        <f t="shared" si="44"/>
      </c>
      <c r="CX66" s="127">
        <f>IF(AND(CX25="",CX26="N/A"),"Inconsistent answers re: peak flow on arrival (Qs 7 &amp; 8).  ","")</f>
      </c>
      <c r="CY66" s="127">
        <f>IF(AND(CY25="",CY26="N/A"),"Inconsistent answers re: peak flow on arrival (Qs 7 &amp; 8).  ","")</f>
      </c>
      <c r="CZ66" s="127">
        <f>IF(AND(CZ25="",CZ26="N/A"),"Inconsistent answers re: peak flow on arrival.  ","")</f>
      </c>
      <c r="DE66" s="128"/>
      <c r="DF66" s="128"/>
      <c r="DG66" s="128"/>
      <c r="DH66" s="128"/>
      <c r="DI66" s="128"/>
    </row>
    <row r="67" spans="3:113" s="127" customFormat="1" ht="12.75" customHeight="1" hidden="1">
      <c r="C67" s="127">
        <f>IF(OR(AND(C13="Discharged",OR(C44="N/A",C45="N/A")),AND(C13="Admitted",OR(C44="Yes",C44="No",C45="Yes",C45="No"))),"Inconsistent answers re: Discharge information (Qs 1, 21 &amp; 22).  ","")</f>
      </c>
      <c r="D67" s="127">
        <f aca="true" t="shared" si="45" ref="D67:BO67">IF(OR(AND(D13="Discharged",OR(D44="N/A",D45="N/A")),AND(D13="Admitted",OR(D44="Yes",D44="No",D45="Yes",D45="No"))),"Inconsistent answers re: Discharge information (Qs 1, 21 &amp; 22).  ","")</f>
      </c>
      <c r="E67" s="127">
        <f t="shared" si="45"/>
      </c>
      <c r="F67" s="127">
        <f t="shared" si="45"/>
      </c>
      <c r="G67" s="127">
        <f t="shared" si="45"/>
      </c>
      <c r="H67" s="127">
        <f t="shared" si="45"/>
      </c>
      <c r="I67" s="127">
        <f t="shared" si="45"/>
      </c>
      <c r="J67" s="127">
        <f t="shared" si="45"/>
      </c>
      <c r="K67" s="127">
        <f t="shared" si="45"/>
      </c>
      <c r="L67" s="127">
        <f t="shared" si="45"/>
      </c>
      <c r="M67" s="127">
        <f t="shared" si="45"/>
      </c>
      <c r="N67" s="127">
        <f t="shared" si="45"/>
      </c>
      <c r="O67" s="127">
        <f t="shared" si="45"/>
      </c>
      <c r="P67" s="127">
        <f t="shared" si="45"/>
      </c>
      <c r="Q67" s="127">
        <f t="shared" si="45"/>
      </c>
      <c r="R67" s="127">
        <f t="shared" si="45"/>
      </c>
      <c r="S67" s="127">
        <f t="shared" si="45"/>
      </c>
      <c r="T67" s="127">
        <f t="shared" si="45"/>
      </c>
      <c r="U67" s="127">
        <f t="shared" si="45"/>
      </c>
      <c r="V67" s="127">
        <f t="shared" si="45"/>
      </c>
      <c r="W67" s="127">
        <f t="shared" si="45"/>
      </c>
      <c r="X67" s="127">
        <f t="shared" si="45"/>
      </c>
      <c r="Y67" s="127">
        <f t="shared" si="45"/>
      </c>
      <c r="Z67" s="127">
        <f t="shared" si="45"/>
      </c>
      <c r="AA67" s="127">
        <f t="shared" si="45"/>
      </c>
      <c r="AB67" s="127">
        <f t="shared" si="45"/>
      </c>
      <c r="AC67" s="127">
        <f t="shared" si="45"/>
      </c>
      <c r="AD67" s="127">
        <f t="shared" si="45"/>
      </c>
      <c r="AE67" s="127">
        <f t="shared" si="45"/>
      </c>
      <c r="AF67" s="127">
        <f t="shared" si="45"/>
      </c>
      <c r="AG67" s="127">
        <f t="shared" si="45"/>
      </c>
      <c r="AH67" s="127">
        <f t="shared" si="45"/>
      </c>
      <c r="AI67" s="127">
        <f t="shared" si="45"/>
      </c>
      <c r="AJ67" s="127">
        <f t="shared" si="45"/>
      </c>
      <c r="AK67" s="127">
        <f t="shared" si="45"/>
      </c>
      <c r="AL67" s="127">
        <f t="shared" si="45"/>
      </c>
      <c r="AM67" s="127">
        <f t="shared" si="45"/>
      </c>
      <c r="AN67" s="127">
        <f t="shared" si="45"/>
      </c>
      <c r="AO67" s="127">
        <f t="shared" si="45"/>
      </c>
      <c r="AP67" s="127">
        <f t="shared" si="45"/>
      </c>
      <c r="AQ67" s="127">
        <f t="shared" si="45"/>
      </c>
      <c r="AR67" s="127">
        <f t="shared" si="45"/>
      </c>
      <c r="AS67" s="127">
        <f t="shared" si="45"/>
      </c>
      <c r="AT67" s="127">
        <f t="shared" si="45"/>
      </c>
      <c r="AU67" s="127">
        <f t="shared" si="45"/>
      </c>
      <c r="AV67" s="127">
        <f t="shared" si="45"/>
      </c>
      <c r="AW67" s="127">
        <f t="shared" si="45"/>
      </c>
      <c r="AX67" s="127">
        <f t="shared" si="45"/>
      </c>
      <c r="AY67" s="127">
        <f t="shared" si="45"/>
      </c>
      <c r="AZ67" s="127">
        <f t="shared" si="45"/>
      </c>
      <c r="BA67" s="127">
        <f t="shared" si="45"/>
      </c>
      <c r="BB67" s="127">
        <f t="shared" si="45"/>
      </c>
      <c r="BC67" s="127">
        <f t="shared" si="45"/>
      </c>
      <c r="BD67" s="127">
        <f t="shared" si="45"/>
      </c>
      <c r="BE67" s="127">
        <f t="shared" si="45"/>
      </c>
      <c r="BF67" s="127">
        <f t="shared" si="45"/>
      </c>
      <c r="BG67" s="127">
        <f t="shared" si="45"/>
      </c>
      <c r="BH67" s="127">
        <f t="shared" si="45"/>
      </c>
      <c r="BI67" s="127">
        <f t="shared" si="45"/>
      </c>
      <c r="BJ67" s="127">
        <f t="shared" si="45"/>
      </c>
      <c r="BK67" s="127">
        <f t="shared" si="45"/>
      </c>
      <c r="BL67" s="127">
        <f t="shared" si="45"/>
      </c>
      <c r="BM67" s="127">
        <f t="shared" si="45"/>
      </c>
      <c r="BN67" s="127">
        <f t="shared" si="45"/>
      </c>
      <c r="BO67" s="127">
        <f t="shared" si="45"/>
      </c>
      <c r="BP67" s="127">
        <f aca="true" t="shared" si="46" ref="BP67:CY67">IF(OR(AND(BP13="Discharged",OR(BP44="N/A",BP45="N/A")),AND(BP13="Admitted",OR(BP44="Yes",BP44="No",BP45="Yes",BP45="No"))),"Inconsistent answers re: Discharge information (Qs 1, 21 &amp; 22).  ","")</f>
      </c>
      <c r="BQ67" s="127">
        <f t="shared" si="46"/>
      </c>
      <c r="BR67" s="127">
        <f t="shared" si="46"/>
      </c>
      <c r="BS67" s="127">
        <f t="shared" si="46"/>
      </c>
      <c r="BT67" s="127">
        <f t="shared" si="46"/>
      </c>
      <c r="BU67" s="127">
        <f t="shared" si="46"/>
      </c>
      <c r="BV67" s="127">
        <f t="shared" si="46"/>
      </c>
      <c r="BW67" s="127">
        <f t="shared" si="46"/>
      </c>
      <c r="BX67" s="127">
        <f t="shared" si="46"/>
      </c>
      <c r="BY67" s="127">
        <f t="shared" si="46"/>
      </c>
      <c r="BZ67" s="127">
        <f t="shared" si="46"/>
      </c>
      <c r="CA67" s="127">
        <f t="shared" si="46"/>
      </c>
      <c r="CB67" s="127">
        <f t="shared" si="46"/>
      </c>
      <c r="CC67" s="127">
        <f t="shared" si="46"/>
      </c>
      <c r="CD67" s="127">
        <f t="shared" si="46"/>
      </c>
      <c r="CE67" s="127">
        <f t="shared" si="46"/>
      </c>
      <c r="CF67" s="127">
        <f t="shared" si="46"/>
      </c>
      <c r="CG67" s="127">
        <f t="shared" si="46"/>
      </c>
      <c r="CH67" s="127">
        <f t="shared" si="46"/>
      </c>
      <c r="CI67" s="127">
        <f t="shared" si="46"/>
      </c>
      <c r="CJ67" s="127">
        <f t="shared" si="46"/>
      </c>
      <c r="CK67" s="127">
        <f t="shared" si="46"/>
      </c>
      <c r="CL67" s="127">
        <f t="shared" si="46"/>
      </c>
      <c r="CM67" s="127">
        <f t="shared" si="46"/>
      </c>
      <c r="CN67" s="127">
        <f t="shared" si="46"/>
      </c>
      <c r="CO67" s="127">
        <f t="shared" si="46"/>
      </c>
      <c r="CP67" s="127">
        <f t="shared" si="46"/>
      </c>
      <c r="CQ67" s="127">
        <f t="shared" si="46"/>
      </c>
      <c r="CR67" s="127">
        <f t="shared" si="46"/>
      </c>
      <c r="CS67" s="127">
        <f t="shared" si="46"/>
      </c>
      <c r="CT67" s="127">
        <f t="shared" si="46"/>
      </c>
      <c r="CU67" s="127">
        <f t="shared" si="46"/>
      </c>
      <c r="CV67" s="127">
        <f t="shared" si="46"/>
      </c>
      <c r="CW67" s="127">
        <f t="shared" si="46"/>
      </c>
      <c r="CX67" s="127">
        <f t="shared" si="46"/>
      </c>
      <c r="CY67" s="127">
        <f t="shared" si="46"/>
      </c>
      <c r="CZ67" s="127">
        <f>IF(AND(CZ13="Discharged",OR(CZ44="N/A",CZ45="N/A")),"Inconsistent answers re: Discharge information.  ","")</f>
      </c>
      <c r="DE67" s="128"/>
      <c r="DF67" s="128"/>
      <c r="DG67" s="128"/>
      <c r="DH67" s="128"/>
      <c r="DI67" s="128"/>
    </row>
    <row r="68" spans="3:113" s="127" customFormat="1" ht="12.75" hidden="1">
      <c r="C68" s="127">
        <f>IF(AND(C25&lt;&gt;"",C26&lt;&gt;"N/A"),"Inconsistent answers re: Peak flow on arrival (Qs 7 &amp; 8).  ","")</f>
      </c>
      <c r="D68" s="127">
        <f aca="true" t="shared" si="47" ref="D68:BO68">IF(AND(D25&lt;&gt;"",D26&lt;&gt;"N/A"),"Inconsistent answers re: Peak flow on arrival (Qs 7 &amp; 8).  ","")</f>
      </c>
      <c r="E68" s="127">
        <f t="shared" si="47"/>
      </c>
      <c r="F68" s="127">
        <f t="shared" si="47"/>
      </c>
      <c r="G68" s="127">
        <f t="shared" si="47"/>
      </c>
      <c r="H68" s="127">
        <f t="shared" si="47"/>
      </c>
      <c r="I68" s="127">
        <f t="shared" si="47"/>
      </c>
      <c r="J68" s="127">
        <f t="shared" si="47"/>
      </c>
      <c r="K68" s="127">
        <f t="shared" si="47"/>
      </c>
      <c r="L68" s="127">
        <f t="shared" si="47"/>
      </c>
      <c r="M68" s="127">
        <f t="shared" si="47"/>
      </c>
      <c r="N68" s="127">
        <f t="shared" si="47"/>
      </c>
      <c r="O68" s="127">
        <f t="shared" si="47"/>
      </c>
      <c r="P68" s="127">
        <f t="shared" si="47"/>
      </c>
      <c r="Q68" s="127">
        <f t="shared" si="47"/>
      </c>
      <c r="R68" s="127">
        <f t="shared" si="47"/>
      </c>
      <c r="S68" s="127">
        <f t="shared" si="47"/>
      </c>
      <c r="T68" s="127">
        <f t="shared" si="47"/>
      </c>
      <c r="U68" s="127">
        <f t="shared" si="47"/>
      </c>
      <c r="V68" s="127">
        <f t="shared" si="47"/>
      </c>
      <c r="W68" s="127">
        <f t="shared" si="47"/>
      </c>
      <c r="X68" s="127">
        <f t="shared" si="47"/>
      </c>
      <c r="Y68" s="127">
        <f t="shared" si="47"/>
      </c>
      <c r="Z68" s="127">
        <f t="shared" si="47"/>
      </c>
      <c r="AA68" s="127">
        <f t="shared" si="47"/>
      </c>
      <c r="AB68" s="127">
        <f t="shared" si="47"/>
      </c>
      <c r="AC68" s="127">
        <f t="shared" si="47"/>
      </c>
      <c r="AD68" s="127">
        <f t="shared" si="47"/>
      </c>
      <c r="AE68" s="127">
        <f t="shared" si="47"/>
      </c>
      <c r="AF68" s="127">
        <f t="shared" si="47"/>
      </c>
      <c r="AG68" s="127">
        <f t="shared" si="47"/>
      </c>
      <c r="AH68" s="127">
        <f t="shared" si="47"/>
      </c>
      <c r="AI68" s="127">
        <f t="shared" si="47"/>
      </c>
      <c r="AJ68" s="127">
        <f t="shared" si="47"/>
      </c>
      <c r="AK68" s="127">
        <f t="shared" si="47"/>
      </c>
      <c r="AL68" s="127">
        <f t="shared" si="47"/>
      </c>
      <c r="AM68" s="127">
        <f t="shared" si="47"/>
      </c>
      <c r="AN68" s="127">
        <f t="shared" si="47"/>
      </c>
      <c r="AO68" s="127">
        <f t="shared" si="47"/>
      </c>
      <c r="AP68" s="127">
        <f t="shared" si="47"/>
      </c>
      <c r="AQ68" s="127">
        <f t="shared" si="47"/>
      </c>
      <c r="AR68" s="127">
        <f t="shared" si="47"/>
      </c>
      <c r="AS68" s="127">
        <f t="shared" si="47"/>
      </c>
      <c r="AT68" s="127">
        <f t="shared" si="47"/>
      </c>
      <c r="AU68" s="127">
        <f t="shared" si="47"/>
      </c>
      <c r="AV68" s="127">
        <f t="shared" si="47"/>
      </c>
      <c r="AW68" s="127">
        <f t="shared" si="47"/>
      </c>
      <c r="AX68" s="127">
        <f t="shared" si="47"/>
      </c>
      <c r="AY68" s="127">
        <f t="shared" si="47"/>
      </c>
      <c r="AZ68" s="127">
        <f t="shared" si="47"/>
      </c>
      <c r="BA68" s="127">
        <f t="shared" si="47"/>
      </c>
      <c r="BB68" s="127">
        <f t="shared" si="47"/>
      </c>
      <c r="BC68" s="127">
        <f t="shared" si="47"/>
      </c>
      <c r="BD68" s="127">
        <f t="shared" si="47"/>
      </c>
      <c r="BE68" s="127">
        <f t="shared" si="47"/>
      </c>
      <c r="BF68" s="127">
        <f t="shared" si="47"/>
      </c>
      <c r="BG68" s="127">
        <f t="shared" si="47"/>
      </c>
      <c r="BH68" s="127">
        <f t="shared" si="47"/>
      </c>
      <c r="BI68" s="127">
        <f t="shared" si="47"/>
      </c>
      <c r="BJ68" s="127">
        <f t="shared" si="47"/>
      </c>
      <c r="BK68" s="127">
        <f t="shared" si="47"/>
      </c>
      <c r="BL68" s="127">
        <f t="shared" si="47"/>
      </c>
      <c r="BM68" s="127">
        <f t="shared" si="47"/>
      </c>
      <c r="BN68" s="127">
        <f t="shared" si="47"/>
      </c>
      <c r="BO68" s="127">
        <f t="shared" si="47"/>
      </c>
      <c r="BP68" s="127">
        <f aca="true" t="shared" si="48" ref="BP68:CW68">IF(AND(BP25&lt;&gt;"",BP26&lt;&gt;"N/A"),"Inconsistent answers re: Peak flow on arrival (Qs 7 &amp; 8).  ","")</f>
      </c>
      <c r="BQ68" s="127">
        <f t="shared" si="48"/>
      </c>
      <c r="BR68" s="127">
        <f t="shared" si="48"/>
      </c>
      <c r="BS68" s="127">
        <f t="shared" si="48"/>
      </c>
      <c r="BT68" s="127">
        <f t="shared" si="48"/>
      </c>
      <c r="BU68" s="127">
        <f t="shared" si="48"/>
      </c>
      <c r="BV68" s="127">
        <f t="shared" si="48"/>
      </c>
      <c r="BW68" s="127">
        <f t="shared" si="48"/>
      </c>
      <c r="BX68" s="127">
        <f t="shared" si="48"/>
      </c>
      <c r="BY68" s="127">
        <f t="shared" si="48"/>
      </c>
      <c r="BZ68" s="127">
        <f t="shared" si="48"/>
      </c>
      <c r="CA68" s="127">
        <f t="shared" si="48"/>
      </c>
      <c r="CB68" s="127">
        <f t="shared" si="48"/>
      </c>
      <c r="CC68" s="127">
        <f t="shared" si="48"/>
      </c>
      <c r="CD68" s="127">
        <f t="shared" si="48"/>
      </c>
      <c r="CE68" s="127">
        <f t="shared" si="48"/>
      </c>
      <c r="CF68" s="127">
        <f t="shared" si="48"/>
      </c>
      <c r="CG68" s="127">
        <f t="shared" si="48"/>
      </c>
      <c r="CH68" s="127">
        <f t="shared" si="48"/>
      </c>
      <c r="CI68" s="127">
        <f t="shared" si="48"/>
      </c>
      <c r="CJ68" s="127">
        <f t="shared" si="48"/>
      </c>
      <c r="CK68" s="127">
        <f t="shared" si="48"/>
      </c>
      <c r="CL68" s="127">
        <f t="shared" si="48"/>
      </c>
      <c r="CM68" s="127">
        <f t="shared" si="48"/>
      </c>
      <c r="CN68" s="127">
        <f t="shared" si="48"/>
      </c>
      <c r="CO68" s="127">
        <f t="shared" si="48"/>
      </c>
      <c r="CP68" s="127">
        <f t="shared" si="48"/>
      </c>
      <c r="CQ68" s="127">
        <f t="shared" si="48"/>
      </c>
      <c r="CR68" s="127">
        <f t="shared" si="48"/>
      </c>
      <c r="CS68" s="127">
        <f t="shared" si="48"/>
      </c>
      <c r="CT68" s="127">
        <f t="shared" si="48"/>
      </c>
      <c r="CU68" s="127">
        <f t="shared" si="48"/>
      </c>
      <c r="CV68" s="127">
        <f t="shared" si="48"/>
      </c>
      <c r="CW68" s="127">
        <f t="shared" si="48"/>
      </c>
      <c r="CX68" s="127">
        <f>IF(AND(CX25&lt;&gt;"",CX26&lt;&gt;"N/A"),"Inconsistent answers re: Peak flow on arrival (Qs 7 &amp; 8).  ","")</f>
      </c>
      <c r="CY68" s="127">
        <f>IF(AND(CY25&lt;&gt;"",CY26&lt;&gt;"N/A"),"Inconsistent answers re: Peak flow on arrival (Qs 7 &amp; 8).  ","")</f>
      </c>
      <c r="CZ68" s="130"/>
      <c r="DE68" s="128"/>
      <c r="DF68" s="128"/>
      <c r="DG68" s="128"/>
      <c r="DH68" s="128"/>
      <c r="DI68" s="128"/>
    </row>
    <row r="69" spans="3:103" ht="12.75" hidden="1">
      <c r="C69" s="89">
        <f aca="true" t="shared" si="49" ref="C69:BN69">IF(AND(C35&lt;&gt;"",OR(C34="No",C34="Not Recorded")),"Inconsistent answers re: salbutamol administration (Qs 12 &amp; 13).  ","")</f>
      </c>
      <c r="D69" s="89">
        <f t="shared" si="49"/>
      </c>
      <c r="E69" s="89">
        <f t="shared" si="49"/>
      </c>
      <c r="F69" s="89">
        <f t="shared" si="49"/>
      </c>
      <c r="G69" s="89">
        <f t="shared" si="49"/>
      </c>
      <c r="H69" s="89">
        <f t="shared" si="49"/>
      </c>
      <c r="I69" s="89">
        <f t="shared" si="49"/>
      </c>
      <c r="J69" s="89">
        <f t="shared" si="49"/>
      </c>
      <c r="K69" s="89">
        <f t="shared" si="49"/>
      </c>
      <c r="L69" s="89">
        <f t="shared" si="49"/>
      </c>
      <c r="M69" s="89">
        <f t="shared" si="49"/>
      </c>
      <c r="N69" s="89">
        <f t="shared" si="49"/>
      </c>
      <c r="O69" s="89">
        <f t="shared" si="49"/>
      </c>
      <c r="P69" s="89">
        <f t="shared" si="49"/>
      </c>
      <c r="Q69" s="89">
        <f t="shared" si="49"/>
      </c>
      <c r="R69" s="89">
        <f t="shared" si="49"/>
      </c>
      <c r="S69" s="89">
        <f t="shared" si="49"/>
      </c>
      <c r="T69" s="89">
        <f t="shared" si="49"/>
      </c>
      <c r="U69" s="89">
        <f t="shared" si="49"/>
      </c>
      <c r="V69" s="89">
        <f t="shared" si="49"/>
      </c>
      <c r="W69" s="89">
        <f t="shared" si="49"/>
      </c>
      <c r="X69" s="89">
        <f t="shared" si="49"/>
      </c>
      <c r="Y69" s="89">
        <f t="shared" si="49"/>
      </c>
      <c r="Z69" s="89">
        <f t="shared" si="49"/>
      </c>
      <c r="AA69" s="89">
        <f t="shared" si="49"/>
      </c>
      <c r="AB69" s="89">
        <f t="shared" si="49"/>
      </c>
      <c r="AC69" s="89">
        <f t="shared" si="49"/>
      </c>
      <c r="AD69" s="89">
        <f t="shared" si="49"/>
      </c>
      <c r="AE69" s="89">
        <f t="shared" si="49"/>
      </c>
      <c r="AF69" s="89">
        <f t="shared" si="49"/>
      </c>
      <c r="AG69" s="89">
        <f t="shared" si="49"/>
      </c>
      <c r="AH69" s="89">
        <f t="shared" si="49"/>
      </c>
      <c r="AI69" s="89">
        <f t="shared" si="49"/>
      </c>
      <c r="AJ69" s="89">
        <f t="shared" si="49"/>
      </c>
      <c r="AK69" s="89">
        <f t="shared" si="49"/>
      </c>
      <c r="AL69" s="89">
        <f t="shared" si="49"/>
      </c>
      <c r="AM69" s="89">
        <f t="shared" si="49"/>
      </c>
      <c r="AN69" s="89">
        <f t="shared" si="49"/>
      </c>
      <c r="AO69" s="89">
        <f t="shared" si="49"/>
      </c>
      <c r="AP69" s="89">
        <f t="shared" si="49"/>
      </c>
      <c r="AQ69" s="89">
        <f t="shared" si="49"/>
      </c>
      <c r="AR69" s="89">
        <f t="shared" si="49"/>
      </c>
      <c r="AS69" s="89">
        <f t="shared" si="49"/>
      </c>
      <c r="AT69" s="89">
        <f t="shared" si="49"/>
      </c>
      <c r="AU69" s="89">
        <f t="shared" si="49"/>
      </c>
      <c r="AV69" s="89">
        <f t="shared" si="49"/>
      </c>
      <c r="AW69" s="89">
        <f t="shared" si="49"/>
      </c>
      <c r="AX69" s="89">
        <f t="shared" si="49"/>
      </c>
      <c r="AY69" s="89">
        <f t="shared" si="49"/>
      </c>
      <c r="AZ69" s="89">
        <f t="shared" si="49"/>
      </c>
      <c r="BA69" s="89">
        <f t="shared" si="49"/>
      </c>
      <c r="BB69" s="89">
        <f t="shared" si="49"/>
      </c>
      <c r="BC69" s="89">
        <f t="shared" si="49"/>
      </c>
      <c r="BD69" s="89">
        <f t="shared" si="49"/>
      </c>
      <c r="BE69" s="89">
        <f t="shared" si="49"/>
      </c>
      <c r="BF69" s="89">
        <f t="shared" si="49"/>
      </c>
      <c r="BG69" s="89">
        <f t="shared" si="49"/>
      </c>
      <c r="BH69" s="89">
        <f t="shared" si="49"/>
      </c>
      <c r="BI69" s="89">
        <f t="shared" si="49"/>
      </c>
      <c r="BJ69" s="89">
        <f t="shared" si="49"/>
      </c>
      <c r="BK69" s="89">
        <f t="shared" si="49"/>
      </c>
      <c r="BL69" s="89">
        <f t="shared" si="49"/>
      </c>
      <c r="BM69" s="89">
        <f t="shared" si="49"/>
      </c>
      <c r="BN69" s="89">
        <f t="shared" si="49"/>
      </c>
      <c r="BO69" s="89">
        <f aca="true" t="shared" si="50" ref="BO69:CX69">IF(AND(BO35&lt;&gt;"",OR(BO34="No",BO34="Not Recorded")),"Inconsistent answers re: salbutamol administration (Qs 12 &amp; 13).  ","")</f>
      </c>
      <c r="BP69" s="89">
        <f t="shared" si="50"/>
      </c>
      <c r="BQ69" s="89">
        <f t="shared" si="50"/>
      </c>
      <c r="BR69" s="89">
        <f t="shared" si="50"/>
      </c>
      <c r="BS69" s="89">
        <f t="shared" si="50"/>
      </c>
      <c r="BT69" s="89">
        <f t="shared" si="50"/>
      </c>
      <c r="BU69" s="89">
        <f t="shared" si="50"/>
      </c>
      <c r="BV69" s="89">
        <f t="shared" si="50"/>
      </c>
      <c r="BW69" s="89">
        <f t="shared" si="50"/>
      </c>
      <c r="BX69" s="89">
        <f t="shared" si="50"/>
      </c>
      <c r="BY69" s="89">
        <f t="shared" si="50"/>
      </c>
      <c r="BZ69" s="89">
        <f t="shared" si="50"/>
      </c>
      <c r="CA69" s="89">
        <f t="shared" si="50"/>
      </c>
      <c r="CB69" s="89">
        <f t="shared" si="50"/>
      </c>
      <c r="CC69" s="89">
        <f t="shared" si="50"/>
      </c>
      <c r="CD69" s="89">
        <f t="shared" si="50"/>
      </c>
      <c r="CE69" s="89">
        <f t="shared" si="50"/>
      </c>
      <c r="CF69" s="89">
        <f t="shared" si="50"/>
      </c>
      <c r="CG69" s="89">
        <f t="shared" si="50"/>
      </c>
      <c r="CH69" s="89">
        <f t="shared" si="50"/>
      </c>
      <c r="CI69" s="89">
        <f t="shared" si="50"/>
      </c>
      <c r="CJ69" s="89">
        <f t="shared" si="50"/>
      </c>
      <c r="CK69" s="89">
        <f t="shared" si="50"/>
      </c>
      <c r="CL69" s="89">
        <f t="shared" si="50"/>
      </c>
      <c r="CM69" s="89">
        <f t="shared" si="50"/>
      </c>
      <c r="CN69" s="89">
        <f t="shared" si="50"/>
      </c>
      <c r="CO69" s="89">
        <f t="shared" si="50"/>
      </c>
      <c r="CP69" s="89">
        <f t="shared" si="50"/>
      </c>
      <c r="CQ69" s="89">
        <f t="shared" si="50"/>
      </c>
      <c r="CR69" s="89">
        <f t="shared" si="50"/>
      </c>
      <c r="CS69" s="89">
        <f t="shared" si="50"/>
      </c>
      <c r="CT69" s="89">
        <f t="shared" si="50"/>
      </c>
      <c r="CU69" s="89">
        <f t="shared" si="50"/>
      </c>
      <c r="CV69" s="89">
        <f t="shared" si="50"/>
      </c>
      <c r="CW69" s="89">
        <f t="shared" si="50"/>
      </c>
      <c r="CX69" s="89">
        <f t="shared" si="50"/>
      </c>
      <c r="CY69" s="89">
        <f>IF(AND(CY35&lt;&gt;"",OR(CY34="No",CY34="Not Recorded")),"Inconsistent answers re: salbutamol administration (Qs 12 &amp; 13).  ","")</f>
      </c>
    </row>
    <row r="70" spans="3:103" ht="12.75" hidden="1">
      <c r="C70" s="89">
        <f aca="true" t="shared" si="51" ref="C70:BN70">IF(AND(C37&lt;&gt;"",OR(C36="No",C36="Not Recorded")),"Inconsistent answers re: hydrocortisone administration (Qs 14 &amp; 15).  ","")</f>
      </c>
      <c r="D70" s="89">
        <f t="shared" si="51"/>
      </c>
      <c r="E70" s="89">
        <f t="shared" si="51"/>
      </c>
      <c r="F70" s="89">
        <f t="shared" si="51"/>
      </c>
      <c r="G70" s="89">
        <f t="shared" si="51"/>
      </c>
      <c r="H70" s="89">
        <f t="shared" si="51"/>
      </c>
      <c r="I70" s="89">
        <f t="shared" si="51"/>
      </c>
      <c r="J70" s="89">
        <f t="shared" si="51"/>
      </c>
      <c r="K70" s="89">
        <f t="shared" si="51"/>
      </c>
      <c r="L70" s="89">
        <f t="shared" si="51"/>
      </c>
      <c r="M70" s="89">
        <f t="shared" si="51"/>
      </c>
      <c r="N70" s="89">
        <f t="shared" si="51"/>
      </c>
      <c r="O70" s="89">
        <f t="shared" si="51"/>
      </c>
      <c r="P70" s="89">
        <f t="shared" si="51"/>
      </c>
      <c r="Q70" s="89">
        <f t="shared" si="51"/>
      </c>
      <c r="R70" s="89">
        <f t="shared" si="51"/>
      </c>
      <c r="S70" s="89">
        <f t="shared" si="51"/>
      </c>
      <c r="T70" s="89">
        <f t="shared" si="51"/>
      </c>
      <c r="U70" s="89">
        <f t="shared" si="51"/>
      </c>
      <c r="V70" s="89">
        <f t="shared" si="51"/>
      </c>
      <c r="W70" s="89">
        <f t="shared" si="51"/>
      </c>
      <c r="X70" s="89">
        <f t="shared" si="51"/>
      </c>
      <c r="Y70" s="89">
        <f t="shared" si="51"/>
      </c>
      <c r="Z70" s="89">
        <f t="shared" si="51"/>
      </c>
      <c r="AA70" s="89">
        <f t="shared" si="51"/>
      </c>
      <c r="AB70" s="89">
        <f t="shared" si="51"/>
      </c>
      <c r="AC70" s="89">
        <f t="shared" si="51"/>
      </c>
      <c r="AD70" s="89">
        <f t="shared" si="51"/>
      </c>
      <c r="AE70" s="89">
        <f t="shared" si="51"/>
      </c>
      <c r="AF70" s="89">
        <f t="shared" si="51"/>
      </c>
      <c r="AG70" s="89">
        <f t="shared" si="51"/>
      </c>
      <c r="AH70" s="89">
        <f t="shared" si="51"/>
      </c>
      <c r="AI70" s="89">
        <f t="shared" si="51"/>
      </c>
      <c r="AJ70" s="89">
        <f t="shared" si="51"/>
      </c>
      <c r="AK70" s="89">
        <f t="shared" si="51"/>
      </c>
      <c r="AL70" s="89">
        <f t="shared" si="51"/>
      </c>
      <c r="AM70" s="89">
        <f t="shared" si="51"/>
      </c>
      <c r="AN70" s="89">
        <f t="shared" si="51"/>
      </c>
      <c r="AO70" s="89">
        <f t="shared" si="51"/>
      </c>
      <c r="AP70" s="89">
        <f t="shared" si="51"/>
      </c>
      <c r="AQ70" s="89">
        <f t="shared" si="51"/>
      </c>
      <c r="AR70" s="89">
        <f t="shared" si="51"/>
      </c>
      <c r="AS70" s="89">
        <f t="shared" si="51"/>
      </c>
      <c r="AT70" s="89">
        <f t="shared" si="51"/>
      </c>
      <c r="AU70" s="89">
        <f t="shared" si="51"/>
      </c>
      <c r="AV70" s="89">
        <f t="shared" si="51"/>
      </c>
      <c r="AW70" s="89">
        <f t="shared" si="51"/>
      </c>
      <c r="AX70" s="89">
        <f t="shared" si="51"/>
      </c>
      <c r="AY70" s="89">
        <f t="shared" si="51"/>
      </c>
      <c r="AZ70" s="89">
        <f t="shared" si="51"/>
      </c>
      <c r="BA70" s="89">
        <f t="shared" si="51"/>
      </c>
      <c r="BB70" s="89">
        <f t="shared" si="51"/>
      </c>
      <c r="BC70" s="89">
        <f t="shared" si="51"/>
      </c>
      <c r="BD70" s="89">
        <f t="shared" si="51"/>
      </c>
      <c r="BE70" s="89">
        <f t="shared" si="51"/>
      </c>
      <c r="BF70" s="89">
        <f t="shared" si="51"/>
      </c>
      <c r="BG70" s="89">
        <f t="shared" si="51"/>
      </c>
      <c r="BH70" s="89">
        <f t="shared" si="51"/>
      </c>
      <c r="BI70" s="89">
        <f t="shared" si="51"/>
      </c>
      <c r="BJ70" s="89">
        <f t="shared" si="51"/>
      </c>
      <c r="BK70" s="89">
        <f t="shared" si="51"/>
      </c>
      <c r="BL70" s="89">
        <f t="shared" si="51"/>
      </c>
      <c r="BM70" s="89">
        <f t="shared" si="51"/>
      </c>
      <c r="BN70" s="89">
        <f t="shared" si="51"/>
      </c>
      <c r="BO70" s="89">
        <f aca="true" t="shared" si="52" ref="BO70:CX70">IF(AND(BO37&lt;&gt;"",OR(BO36="No",BO36="Not Recorded")),"Inconsistent answers re: hydrocortisone administration (Qs 14 &amp; 15).  ","")</f>
      </c>
      <c r="BP70" s="89">
        <f t="shared" si="52"/>
      </c>
      <c r="BQ70" s="89">
        <f t="shared" si="52"/>
      </c>
      <c r="BR70" s="89">
        <f t="shared" si="52"/>
      </c>
      <c r="BS70" s="89">
        <f t="shared" si="52"/>
      </c>
      <c r="BT70" s="89">
        <f t="shared" si="52"/>
      </c>
      <c r="BU70" s="89">
        <f t="shared" si="52"/>
      </c>
      <c r="BV70" s="89">
        <f t="shared" si="52"/>
      </c>
      <c r="BW70" s="89">
        <f t="shared" si="52"/>
      </c>
      <c r="BX70" s="89">
        <f t="shared" si="52"/>
      </c>
      <c r="BY70" s="89">
        <f t="shared" si="52"/>
      </c>
      <c r="BZ70" s="89">
        <f t="shared" si="52"/>
      </c>
      <c r="CA70" s="89">
        <f t="shared" si="52"/>
      </c>
      <c r="CB70" s="89">
        <f t="shared" si="52"/>
      </c>
      <c r="CC70" s="89">
        <f t="shared" si="52"/>
      </c>
      <c r="CD70" s="89">
        <f t="shared" si="52"/>
      </c>
      <c r="CE70" s="89">
        <f t="shared" si="52"/>
      </c>
      <c r="CF70" s="89">
        <f t="shared" si="52"/>
      </c>
      <c r="CG70" s="89">
        <f t="shared" si="52"/>
      </c>
      <c r="CH70" s="89">
        <f t="shared" si="52"/>
      </c>
      <c r="CI70" s="89">
        <f t="shared" si="52"/>
      </c>
      <c r="CJ70" s="89">
        <f t="shared" si="52"/>
      </c>
      <c r="CK70" s="89">
        <f t="shared" si="52"/>
      </c>
      <c r="CL70" s="89">
        <f t="shared" si="52"/>
      </c>
      <c r="CM70" s="89">
        <f t="shared" si="52"/>
      </c>
      <c r="CN70" s="89">
        <f t="shared" si="52"/>
      </c>
      <c r="CO70" s="89">
        <f t="shared" si="52"/>
      </c>
      <c r="CP70" s="89">
        <f t="shared" si="52"/>
      </c>
      <c r="CQ70" s="89">
        <f t="shared" si="52"/>
      </c>
      <c r="CR70" s="89">
        <f t="shared" si="52"/>
      </c>
      <c r="CS70" s="89">
        <f t="shared" si="52"/>
      </c>
      <c r="CT70" s="89">
        <f t="shared" si="52"/>
      </c>
      <c r="CU70" s="89">
        <f t="shared" si="52"/>
      </c>
      <c r="CV70" s="89">
        <f t="shared" si="52"/>
      </c>
      <c r="CW70" s="89">
        <f t="shared" si="52"/>
      </c>
      <c r="CX70" s="89">
        <f t="shared" si="52"/>
      </c>
      <c r="CY70" s="89">
        <f>IF(AND(CY37&lt;&gt;"",OR(CY36="No",CY36="Not Recorded")),"Inconsistent answers re: hydrocortisone administration (Qs 14 &amp; 15).  ","")</f>
      </c>
    </row>
    <row r="71" spans="3:104" ht="12.75" hidden="1">
      <c r="C71" s="89">
        <f>IF(AND(C43&lt;&gt;"",AND(OR(C38="No",C38="Not recorded",C38="N/A"),OR(C39="No",C39="Not recorded",C39="N/A"),OR(C40="No",C40="Not recorded",C40="N/A"),OR(C41="No",C41="Not recorded",C41="N/A"))),"Inconsistent answers re: observation repeats (Qs 16 - 20).  ","")</f>
      </c>
      <c r="D71" s="89">
        <f aca="true" t="shared" si="53" ref="D71:BO71">IF(AND(D43&lt;&gt;"",AND(OR(D38="No",D38="Not recorded",D38="N/A"),OR(D39="No",D39="Not recorded",D39="N/A"),OR(D40="No",D40="Not recorded",D40="N/A"),OR(D41="No",D41="Not recorded",D41="N/A"))),"Inconsistent answers re: observation repeats (Qs 16 - 20).  ","")</f>
      </c>
      <c r="E71" s="89">
        <f t="shared" si="53"/>
      </c>
      <c r="F71" s="89">
        <f t="shared" si="53"/>
      </c>
      <c r="G71" s="89">
        <f t="shared" si="53"/>
      </c>
      <c r="H71" s="89">
        <f t="shared" si="53"/>
      </c>
      <c r="I71" s="89">
        <f t="shared" si="53"/>
      </c>
      <c r="J71" s="89">
        <f t="shared" si="53"/>
      </c>
      <c r="K71" s="89">
        <f t="shared" si="53"/>
      </c>
      <c r="L71" s="89">
        <f t="shared" si="53"/>
      </c>
      <c r="M71" s="89">
        <f t="shared" si="53"/>
      </c>
      <c r="N71" s="89">
        <f t="shared" si="53"/>
      </c>
      <c r="O71" s="89">
        <f t="shared" si="53"/>
      </c>
      <c r="P71" s="89">
        <f t="shared" si="53"/>
      </c>
      <c r="Q71" s="89">
        <f t="shared" si="53"/>
      </c>
      <c r="R71" s="89">
        <f t="shared" si="53"/>
      </c>
      <c r="S71" s="89">
        <f t="shared" si="53"/>
      </c>
      <c r="T71" s="89">
        <f t="shared" si="53"/>
      </c>
      <c r="U71" s="89">
        <f t="shared" si="53"/>
      </c>
      <c r="V71" s="89">
        <f t="shared" si="53"/>
      </c>
      <c r="W71" s="89">
        <f t="shared" si="53"/>
      </c>
      <c r="X71" s="89">
        <f t="shared" si="53"/>
      </c>
      <c r="Y71" s="89">
        <f t="shared" si="53"/>
      </c>
      <c r="Z71" s="89">
        <f t="shared" si="53"/>
      </c>
      <c r="AA71" s="89">
        <f t="shared" si="53"/>
      </c>
      <c r="AB71" s="89">
        <f t="shared" si="53"/>
      </c>
      <c r="AC71" s="89">
        <f t="shared" si="53"/>
      </c>
      <c r="AD71" s="89">
        <f t="shared" si="53"/>
      </c>
      <c r="AE71" s="89">
        <f t="shared" si="53"/>
      </c>
      <c r="AF71" s="89">
        <f t="shared" si="53"/>
      </c>
      <c r="AG71" s="89">
        <f t="shared" si="53"/>
      </c>
      <c r="AH71" s="89">
        <f t="shared" si="53"/>
      </c>
      <c r="AI71" s="89">
        <f t="shared" si="53"/>
      </c>
      <c r="AJ71" s="89">
        <f t="shared" si="53"/>
      </c>
      <c r="AK71" s="89">
        <f t="shared" si="53"/>
      </c>
      <c r="AL71" s="89">
        <f t="shared" si="53"/>
      </c>
      <c r="AM71" s="89">
        <f t="shared" si="53"/>
      </c>
      <c r="AN71" s="89">
        <f t="shared" si="53"/>
      </c>
      <c r="AO71" s="89">
        <f t="shared" si="53"/>
      </c>
      <c r="AP71" s="89">
        <f t="shared" si="53"/>
      </c>
      <c r="AQ71" s="89">
        <f t="shared" si="53"/>
      </c>
      <c r="AR71" s="89">
        <f t="shared" si="53"/>
      </c>
      <c r="AS71" s="89">
        <f t="shared" si="53"/>
      </c>
      <c r="AT71" s="89">
        <f t="shared" si="53"/>
      </c>
      <c r="AU71" s="89">
        <f t="shared" si="53"/>
      </c>
      <c r="AV71" s="89">
        <f t="shared" si="53"/>
      </c>
      <c r="AW71" s="89">
        <f t="shared" si="53"/>
      </c>
      <c r="AX71" s="89">
        <f t="shared" si="53"/>
      </c>
      <c r="AY71" s="89">
        <f t="shared" si="53"/>
      </c>
      <c r="AZ71" s="89">
        <f t="shared" si="53"/>
      </c>
      <c r="BA71" s="89">
        <f t="shared" si="53"/>
      </c>
      <c r="BB71" s="89">
        <f t="shared" si="53"/>
      </c>
      <c r="BC71" s="89">
        <f t="shared" si="53"/>
      </c>
      <c r="BD71" s="89">
        <f t="shared" si="53"/>
      </c>
      <c r="BE71" s="89">
        <f t="shared" si="53"/>
      </c>
      <c r="BF71" s="89">
        <f t="shared" si="53"/>
      </c>
      <c r="BG71" s="89">
        <f t="shared" si="53"/>
      </c>
      <c r="BH71" s="89">
        <f t="shared" si="53"/>
      </c>
      <c r="BI71" s="89">
        <f t="shared" si="53"/>
      </c>
      <c r="BJ71" s="89">
        <f t="shared" si="53"/>
      </c>
      <c r="BK71" s="89">
        <f t="shared" si="53"/>
      </c>
      <c r="BL71" s="89">
        <f t="shared" si="53"/>
      </c>
      <c r="BM71" s="89">
        <f t="shared" si="53"/>
      </c>
      <c r="BN71" s="89">
        <f t="shared" si="53"/>
      </c>
      <c r="BO71" s="89">
        <f t="shared" si="53"/>
      </c>
      <c r="BP71" s="89">
        <f aca="true" t="shared" si="54" ref="BP71:CZ71">IF(AND(BP43&lt;&gt;"",AND(OR(BP38="No",BP38="Not recorded",BP38="N/A"),OR(BP39="No",BP39="Not recorded",BP39="N/A"),OR(BP40="No",BP40="Not recorded",BP40="N/A"),OR(BP41="No",BP41="Not recorded",BP41="N/A"))),"Inconsistent answers re: observation repeats (Qs 16 - 20).  ","")</f>
      </c>
      <c r="BQ71" s="89">
        <f t="shared" si="54"/>
      </c>
      <c r="BR71" s="89">
        <f t="shared" si="54"/>
      </c>
      <c r="BS71" s="89">
        <f t="shared" si="54"/>
      </c>
      <c r="BT71" s="89">
        <f t="shared" si="54"/>
      </c>
      <c r="BU71" s="89">
        <f t="shared" si="54"/>
      </c>
      <c r="BV71" s="89">
        <f t="shared" si="54"/>
      </c>
      <c r="BW71" s="89">
        <f t="shared" si="54"/>
      </c>
      <c r="BX71" s="89">
        <f t="shared" si="54"/>
      </c>
      <c r="BY71" s="89">
        <f t="shared" si="54"/>
      </c>
      <c r="BZ71" s="89">
        <f t="shared" si="54"/>
      </c>
      <c r="CA71" s="89">
        <f t="shared" si="54"/>
      </c>
      <c r="CB71" s="89">
        <f t="shared" si="54"/>
      </c>
      <c r="CC71" s="89">
        <f t="shared" si="54"/>
      </c>
      <c r="CD71" s="89">
        <f t="shared" si="54"/>
      </c>
      <c r="CE71" s="89">
        <f t="shared" si="54"/>
      </c>
      <c r="CF71" s="89">
        <f t="shared" si="54"/>
      </c>
      <c r="CG71" s="89">
        <f t="shared" si="54"/>
      </c>
      <c r="CH71" s="89">
        <f t="shared" si="54"/>
      </c>
      <c r="CI71" s="89">
        <f t="shared" si="54"/>
      </c>
      <c r="CJ71" s="89">
        <f t="shared" si="54"/>
      </c>
      <c r="CK71" s="89">
        <f t="shared" si="54"/>
      </c>
      <c r="CL71" s="89">
        <f t="shared" si="54"/>
      </c>
      <c r="CM71" s="89">
        <f t="shared" si="54"/>
      </c>
      <c r="CN71" s="89">
        <f t="shared" si="54"/>
      </c>
      <c r="CO71" s="89">
        <f t="shared" si="54"/>
      </c>
      <c r="CP71" s="89">
        <f t="shared" si="54"/>
      </c>
      <c r="CQ71" s="89">
        <f t="shared" si="54"/>
      </c>
      <c r="CR71" s="89">
        <f t="shared" si="54"/>
      </c>
      <c r="CS71" s="89">
        <f t="shared" si="54"/>
      </c>
      <c r="CT71" s="89">
        <f t="shared" si="54"/>
      </c>
      <c r="CU71" s="89">
        <f t="shared" si="54"/>
      </c>
      <c r="CV71" s="89">
        <f t="shared" si="54"/>
      </c>
      <c r="CW71" s="89">
        <f t="shared" si="54"/>
      </c>
      <c r="CX71" s="89">
        <f t="shared" si="54"/>
      </c>
      <c r="CY71" s="89">
        <f t="shared" si="54"/>
      </c>
      <c r="CZ71" s="89">
        <f t="shared" si="54"/>
      </c>
    </row>
  </sheetData>
  <sheetProtection sheet="1" objects="1" scenarios="1" selectLockedCells="1"/>
  <mergeCells count="116">
    <mergeCell ref="A59:B59"/>
    <mergeCell ref="CJ49:CJ50"/>
    <mergeCell ref="CK49:CK50"/>
    <mergeCell ref="CQ49:CQ50"/>
    <mergeCell ref="CF49:CF50"/>
    <mergeCell ref="CG49:CG50"/>
    <mergeCell ref="CC49:CC50"/>
    <mergeCell ref="BQ49:BQ50"/>
    <mergeCell ref="BR49:BR50"/>
    <mergeCell ref="CD49:CD50"/>
    <mergeCell ref="A58:B58"/>
    <mergeCell ref="CS49:CS50"/>
    <mergeCell ref="CT49:CT50"/>
    <mergeCell ref="CU49:CU50"/>
    <mergeCell ref="CR49:CR50"/>
    <mergeCell ref="O49:O50"/>
    <mergeCell ref="P49:P50"/>
    <mergeCell ref="Q49:Q50"/>
    <mergeCell ref="R49:R50"/>
    <mergeCell ref="S49:S50"/>
    <mergeCell ref="A12:B12"/>
    <mergeCell ref="A6:B6"/>
    <mergeCell ref="A23:B24"/>
    <mergeCell ref="A49:B50"/>
    <mergeCell ref="A31:B31"/>
    <mergeCell ref="C49:C50"/>
    <mergeCell ref="A48:B48"/>
    <mergeCell ref="T49:T50"/>
    <mergeCell ref="U49:U50"/>
    <mergeCell ref="V49:V50"/>
    <mergeCell ref="W49:W50"/>
    <mergeCell ref="A15:B16"/>
    <mergeCell ref="A2:B2"/>
    <mergeCell ref="A5:B5"/>
    <mergeCell ref="A9:B9"/>
    <mergeCell ref="A10:B10"/>
    <mergeCell ref="A11:B11"/>
    <mergeCell ref="AB49:AB50"/>
    <mergeCell ref="AC49:AC50"/>
    <mergeCell ref="AD49:AD50"/>
    <mergeCell ref="AE49:AE50"/>
    <mergeCell ref="X49:X50"/>
    <mergeCell ref="Y49:Y50"/>
    <mergeCell ref="Z49:Z50"/>
    <mergeCell ref="AA49:AA50"/>
    <mergeCell ref="AJ49:AJ50"/>
    <mergeCell ref="AK49:AK50"/>
    <mergeCell ref="AL49:AL50"/>
    <mergeCell ref="AR49:AR50"/>
    <mergeCell ref="AF49:AF50"/>
    <mergeCell ref="AG49:AG50"/>
    <mergeCell ref="AH49:AH50"/>
    <mergeCell ref="AI49:AI50"/>
    <mergeCell ref="AS49:AS50"/>
    <mergeCell ref="AT49:AT50"/>
    <mergeCell ref="AM49:AM50"/>
    <mergeCell ref="AN49:AN50"/>
    <mergeCell ref="AO49:AO50"/>
    <mergeCell ref="AP49:AP50"/>
    <mergeCell ref="AQ49:AQ50"/>
    <mergeCell ref="I49:I50"/>
    <mergeCell ref="J49:J50"/>
    <mergeCell ref="AX49:AX50"/>
    <mergeCell ref="BW49:BW50"/>
    <mergeCell ref="BX49:BX50"/>
    <mergeCell ref="BS49:BS50"/>
    <mergeCell ref="BT49:BT50"/>
    <mergeCell ref="BU49:BU50"/>
    <mergeCell ref="BV49:BV50"/>
    <mergeCell ref="BO49:BO50"/>
    <mergeCell ref="BD49:BD50"/>
    <mergeCell ref="D49:D50"/>
    <mergeCell ref="E49:E50"/>
    <mergeCell ref="F49:F50"/>
    <mergeCell ref="N49:N50"/>
    <mergeCell ref="K49:K50"/>
    <mergeCell ref="L49:L50"/>
    <mergeCell ref="M49:M50"/>
    <mergeCell ref="G49:G50"/>
    <mergeCell ref="H49:H50"/>
    <mergeCell ref="AU49:AU50"/>
    <mergeCell ref="AV49:AV50"/>
    <mergeCell ref="AW49:AW50"/>
    <mergeCell ref="BC49:BC50"/>
    <mergeCell ref="BE49:BE50"/>
    <mergeCell ref="BF49:BF50"/>
    <mergeCell ref="AY49:AY50"/>
    <mergeCell ref="AZ49:AZ50"/>
    <mergeCell ref="BA49:BA50"/>
    <mergeCell ref="BB49:BB50"/>
    <mergeCell ref="CP49:CP50"/>
    <mergeCell ref="BK49:BK50"/>
    <mergeCell ref="BL49:BL50"/>
    <mergeCell ref="BM49:BM50"/>
    <mergeCell ref="BN49:BN50"/>
    <mergeCell ref="CM49:CM50"/>
    <mergeCell ref="BZ49:BZ50"/>
    <mergeCell ref="CA49:CA50"/>
    <mergeCell ref="BY49:BY50"/>
    <mergeCell ref="BP49:BP50"/>
    <mergeCell ref="BI49:BI50"/>
    <mergeCell ref="BJ49:BJ50"/>
    <mergeCell ref="CH49:CH50"/>
    <mergeCell ref="CI49:CI50"/>
    <mergeCell ref="CE49:CE50"/>
    <mergeCell ref="CB49:CB50"/>
    <mergeCell ref="CY49:CY50"/>
    <mergeCell ref="A47:B47"/>
    <mergeCell ref="CV49:CV50"/>
    <mergeCell ref="CW49:CW50"/>
    <mergeCell ref="CX49:CX50"/>
    <mergeCell ref="CL49:CL50"/>
    <mergeCell ref="CN49:CN50"/>
    <mergeCell ref="CO49:CO50"/>
    <mergeCell ref="BG49:BG50"/>
    <mergeCell ref="BH49:BH50"/>
  </mergeCells>
  <conditionalFormatting sqref="C8:CY8">
    <cfRule type="expression" priority="1" dxfId="23" stopIfTrue="1">
      <formula>C48&lt;&gt;""</formula>
    </cfRule>
  </conditionalFormatting>
  <conditionalFormatting sqref="C51:CY53">
    <cfRule type="expression" priority="2" dxfId="0" stopIfTrue="1">
      <formula>C60&lt;&gt;""</formula>
    </cfRule>
  </conditionalFormatting>
  <conditionalFormatting sqref="C55:CY55">
    <cfRule type="expression" priority="3" dxfId="0" stopIfTrue="1">
      <formula>C62&lt;&gt;""</formula>
    </cfRule>
  </conditionalFormatting>
  <conditionalFormatting sqref="C56:CY56">
    <cfRule type="expression" priority="4" dxfId="0" stopIfTrue="1">
      <formula>IF(OR(C59&lt;&gt;"",C60&lt;&gt;"",C61&lt;&gt;"",C62&lt;&gt;""),TRUE,"")</formula>
    </cfRule>
  </conditionalFormatting>
  <conditionalFormatting sqref="C11:CY11">
    <cfRule type="expression" priority="5" dxfId="0" stopIfTrue="1">
      <formula>IF(OR(C59&lt;&gt;"",C60&lt;&gt;"",C61&lt;&gt;"",C62&lt;&gt;""),TRUE,"")</formula>
    </cfRule>
  </conditionalFormatting>
  <conditionalFormatting sqref="C12:CY12">
    <cfRule type="expression" priority="6" dxfId="0" stopIfTrue="1">
      <formula>IF(OR(C59&lt;&gt;"",C60&lt;&gt;"",C61&lt;&gt;"",C62&lt;&gt;""),TRUE,"")</formula>
    </cfRule>
  </conditionalFormatting>
  <conditionalFormatting sqref="C13:CY13">
    <cfRule type="expression" priority="7" dxfId="0" stopIfTrue="1">
      <formula>C67&lt;&gt;""</formula>
    </cfRule>
  </conditionalFormatting>
  <conditionalFormatting sqref="C14:CY14">
    <cfRule type="expression" priority="8" dxfId="0" stopIfTrue="1">
      <formula>IF(OR(C63&lt;&gt;"",C65&lt;&gt;""),TRUE,"")</formula>
    </cfRule>
  </conditionalFormatting>
  <conditionalFormatting sqref="C44:CY44">
    <cfRule type="cellIs" priority="9" dxfId="6" operator="equal" stopIfTrue="1">
      <formula>"N/A"</formula>
    </cfRule>
    <cfRule type="expression" priority="10" dxfId="0" stopIfTrue="1">
      <formula>C67&lt;&gt;""</formula>
    </cfRule>
  </conditionalFormatting>
  <conditionalFormatting sqref="C45:CY45">
    <cfRule type="cellIs" priority="11" dxfId="6" operator="equal" stopIfTrue="1">
      <formula>"N/A"</formula>
    </cfRule>
    <cfRule type="expression" priority="12" dxfId="0" stopIfTrue="1">
      <formula>C67&lt;&gt;""</formula>
    </cfRule>
  </conditionalFormatting>
  <conditionalFormatting sqref="C10:CY10">
    <cfRule type="expression" priority="13" dxfId="23" stopIfTrue="1">
      <formula>C64&lt;&gt;""</formula>
    </cfRule>
  </conditionalFormatting>
  <conditionalFormatting sqref="C19:CY19">
    <cfRule type="expression" priority="14" dxfId="0" stopIfTrue="1">
      <formula>IF(OR(C63&lt;&gt;"",C65&lt;&gt;""),TRUE,"")</formula>
    </cfRule>
    <cfRule type="cellIs" priority="15" dxfId="6" operator="equal" stopIfTrue="1">
      <formula>"N/A"</formula>
    </cfRule>
  </conditionalFormatting>
  <conditionalFormatting sqref="C20:CY20">
    <cfRule type="expression" priority="16" dxfId="0" stopIfTrue="1">
      <formula>IF(OR(C63&lt;&gt;"",C65&lt;&gt;""),TRUE,"")</formula>
    </cfRule>
    <cfRule type="cellIs" priority="17" dxfId="6" operator="equal" stopIfTrue="1">
      <formula>"N/A"</formula>
    </cfRule>
  </conditionalFormatting>
  <conditionalFormatting sqref="C21:CY21">
    <cfRule type="expression" priority="18" dxfId="0" stopIfTrue="1">
      <formula>IF(OR(C63&lt;&gt;"",C65&lt;&gt;""),TRUE,"")</formula>
    </cfRule>
    <cfRule type="cellIs" priority="19" dxfId="6" operator="equal" stopIfTrue="1">
      <formula>"N/A"</formula>
    </cfRule>
  </conditionalFormatting>
  <conditionalFormatting sqref="C22:CY22">
    <cfRule type="expression" priority="20" dxfId="0" stopIfTrue="1">
      <formula>IF(OR(C63&lt;&gt;"",C65&lt;&gt;""),TRUE,"")</formula>
    </cfRule>
    <cfRule type="cellIs" priority="21" dxfId="6" operator="equal" stopIfTrue="1">
      <formula>"N/A"</formula>
    </cfRule>
  </conditionalFormatting>
  <conditionalFormatting sqref="C54:CY54">
    <cfRule type="cellIs" priority="22" dxfId="14" operator="equal" stopIfTrue="1">
      <formula>0</formula>
    </cfRule>
  </conditionalFormatting>
  <conditionalFormatting sqref="C25:CY25">
    <cfRule type="expression" priority="23" dxfId="0" stopIfTrue="1">
      <formula>IF(OR(C66&lt;&gt;"",C68&lt;&gt;""),TRUE,"")</formula>
    </cfRule>
  </conditionalFormatting>
  <conditionalFormatting sqref="C26:CY26">
    <cfRule type="expression" priority="24" dxfId="0" stopIfTrue="1">
      <formula>IF(OR(C66&lt;&gt;"",C68&lt;&gt;""),TRUE,"")</formula>
    </cfRule>
    <cfRule type="cellIs" priority="25" dxfId="6" operator="equal" stopIfTrue="1">
      <formula>"N/A"</formula>
    </cfRule>
  </conditionalFormatting>
  <conditionalFormatting sqref="C34:CY34">
    <cfRule type="expression" priority="26" dxfId="0" stopIfTrue="1">
      <formula>C69&lt;&gt;""</formula>
    </cfRule>
  </conditionalFormatting>
  <conditionalFormatting sqref="C35:CY35">
    <cfRule type="expression" priority="27" dxfId="6" stopIfTrue="1">
      <formula>IF(OR(C34="No",C34="Not recorded"),TRUE,"")</formula>
    </cfRule>
    <cfRule type="expression" priority="28" dxfId="0" stopIfTrue="1">
      <formula>IF(OR(C60&lt;&gt;"",C69&lt;&gt;""),TRUE,"")</formula>
    </cfRule>
  </conditionalFormatting>
  <conditionalFormatting sqref="C36:CY36">
    <cfRule type="expression" priority="29" dxfId="0" stopIfTrue="1">
      <formula>C70&lt;&gt;""</formula>
    </cfRule>
  </conditionalFormatting>
  <conditionalFormatting sqref="C37:CY37">
    <cfRule type="expression" priority="30" dxfId="6" stopIfTrue="1">
      <formula>IF(OR(C36="No",C36="Not recorded"),TRUE,"")</formula>
    </cfRule>
    <cfRule type="expression" priority="31" dxfId="0" stopIfTrue="1">
      <formula>IF(OR(C61&lt;&gt;"",C70&lt;&gt;""),TRUE,"")</formula>
    </cfRule>
  </conditionalFormatting>
  <conditionalFormatting sqref="C38:CY38">
    <cfRule type="expression" priority="32" dxfId="0" stopIfTrue="1">
      <formula>C71&lt;&gt;""</formula>
    </cfRule>
  </conditionalFormatting>
  <conditionalFormatting sqref="C39:CY39">
    <cfRule type="expression" priority="33" dxfId="0" stopIfTrue="1">
      <formula>C71&lt;&gt;""</formula>
    </cfRule>
  </conditionalFormatting>
  <conditionalFormatting sqref="C40:CY40">
    <cfRule type="expression" priority="34" dxfId="0" stopIfTrue="1">
      <formula>C71&lt;&gt;""</formula>
    </cfRule>
  </conditionalFormatting>
  <conditionalFormatting sqref="C41:CY41">
    <cfRule type="expression" priority="35" dxfId="0" stopIfTrue="1">
      <formula>C71&lt;&gt;""</formula>
    </cfRule>
  </conditionalFormatting>
  <conditionalFormatting sqref="C43:CY43">
    <cfRule type="expression" priority="36" dxfId="0" stopIfTrue="1">
      <formula>IF(OR(C62&lt;&gt;"",C71&lt;&gt;""),TRUE,"")</formula>
    </cfRule>
  </conditionalFormatting>
  <dataValidations count="12">
    <dataValidation type="list" allowBlank="1" showInputMessage="1" showErrorMessage="1" sqref="CZ19:CZ22">
      <formula1>"Yes,No"</formula1>
    </dataValidation>
    <dataValidation allowBlank="1" showInputMessage="1" showErrorMessage="1" error="Please select an answer from the drop-down list" sqref="C42:CY42"/>
    <dataValidation type="date" allowBlank="1" showInputMessage="1" showErrorMessage="1" prompt="Enter the date of arrival using format dd/mm/yyyy" error="Please enter the date in format dd/mm/yyyy (e.g.10/09/2009)" sqref="C10:CY10">
      <formula1>38353</formula1>
      <formula2>43100</formula2>
    </dataValidation>
    <dataValidation type="time" allowBlank="1" showInputMessage="1" showErrorMessage="1" prompt="Enter a time between 00:00 and 23:59 using 24 hr clock (with a colon betwen hours &amp; mins)" error="Please enter time using 24 hour clock in format hh:mm (e.g. 19:23) or leave blank if not known" sqref="C11:CY12">
      <formula1>0</formula1>
      <formula2>0.9993055555555556</formula2>
    </dataValidation>
    <dataValidation type="list" allowBlank="1" showInputMessage="1" showErrorMessage="1" prompt="use drop down list" error="Invalid entry. Enter data using drop down list" sqref="C14:CY14">
      <formula1>"Yes,No"</formula1>
    </dataValidation>
    <dataValidation type="list" allowBlank="1" showInputMessage="1" showErrorMessage="1" prompt="use drop-down list" error="Invalid entry. Enter data using drop down list" sqref="C26:CY26 C19:CY22">
      <formula1>"Yes,No,N/A"</formula1>
    </dataValidation>
    <dataValidation type="decimal" allowBlank="1" showInputMessage="1" showErrorMessage="1" prompt="Enter value or leave blank if not measured or not known" error="Please enter peak flow as a number between 1 and 750 or leave blank if not measured or not known" sqref="C25:CY25">
      <formula1>1</formula1>
      <formula2>750</formula2>
    </dataValidation>
    <dataValidation type="list" allowBlank="1" showInputMessage="1" showErrorMessage="1" prompt="use drop-down list" error="Invalid entry. Enter data using drop down list" sqref="C27:CY29 C36:CY36 C34:CY34">
      <formula1>"Yes,No,Not recorded"</formula1>
    </dataValidation>
    <dataValidation type="list" allowBlank="1" showInputMessage="1" showErrorMessage="1" prompt="use drop-down list" error="Invalid entry. Enter data using drop down list" sqref="C44:CY45">
      <formula1>"Yes,No,N/A,Not recorded"</formula1>
    </dataValidation>
    <dataValidation type="time" allowBlank="1" showInputMessage="1" showErrorMessage="1" prompt="Enter a time between 00:00 and 23:59 using 24 hr clock (with a colon betwen hours &amp; mins) or leave blank if not known" error="Please enter time using 24 hour clock in format hh:mm (e.g. 19:23) or leave blank if not known" sqref="C43:CY43 C37:CY37 C35:CY35">
      <formula1>0</formula1>
      <formula2>0.9993055555555556</formula2>
    </dataValidation>
    <dataValidation type="list" allowBlank="1" showInputMessage="1" showErrorMessage="1" prompt="use drop-down list" error="Invalid entry. Enter data using drop down list" sqref="C13:CY13">
      <formula1>"Admitted,Discharged"</formula1>
    </dataValidation>
    <dataValidation type="list" allowBlank="1" showInputMessage="1" showErrorMessage="1" prompt="use drop-down list" error="Invalid entry. Enter data using drop down list" sqref="C38:CY41">
      <formula1>"Yes,No,Not recorded,N/A"</formula1>
    </dataValidation>
  </dataValidations>
  <printOptions horizontalCentered="1" verticalCentered="1"/>
  <pageMargins left="0.1968503937007874" right="0.1968503937007874" top="0.2362204724409449" bottom="0.15748031496062992" header="0.15748031496062992" footer="0.2362204724409449"/>
  <pageSetup horizontalDpi="600" verticalDpi="600" orientation="landscape" paperSize="9" scale="64" r:id="rId3"/>
  <drawing r:id="rId2"/>
  <legacyDrawing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R60"/>
  <sheetViews>
    <sheetView showGridLines="0" zoomScale="80" zoomScaleNormal="80" zoomScalePageLayoutView="0" workbookViewId="0" topLeftCell="A1">
      <selection activeCell="B5" sqref="B5:C5"/>
    </sheetView>
  </sheetViews>
  <sheetFormatPr defaultColWidth="9.7109375" defaultRowHeight="12.75"/>
  <cols>
    <col min="1" max="1" width="1.7109375" style="7" customWidth="1"/>
    <col min="2" max="2" width="41.7109375" style="9" customWidth="1"/>
    <col min="3" max="5" width="8.7109375" style="7" customWidth="1"/>
    <col min="6" max="6" width="9.7109375" style="7" customWidth="1"/>
    <col min="7" max="7" width="10.421875" style="7" customWidth="1"/>
    <col min="8" max="8" width="0.85546875" style="7" customWidth="1"/>
    <col min="9" max="9" width="11.8515625" style="7" customWidth="1"/>
    <col min="10" max="10" width="3.57421875" style="7" hidden="1" customWidth="1"/>
    <col min="11" max="11" width="6.57421875" style="7" customWidth="1"/>
    <col min="12" max="16384" width="9.7109375" style="7" customWidth="1"/>
  </cols>
  <sheetData>
    <row r="1" spans="1:2" s="4" customFormat="1" ht="42" customHeight="1">
      <c r="A1" s="2"/>
      <c r="B1" s="2"/>
    </row>
    <row r="2" spans="1:9" ht="18">
      <c r="A2" s="199" t="s">
        <v>406</v>
      </c>
      <c r="B2" s="199"/>
      <c r="C2" s="199"/>
      <c r="D2" s="199"/>
      <c r="E2" s="199"/>
      <c r="F2" s="199"/>
      <c r="G2" s="199"/>
      <c r="H2" s="199"/>
      <c r="I2" s="199"/>
    </row>
    <row r="3" ht="3" customHeight="1"/>
    <row r="4" spans="1:9" ht="15" customHeight="1">
      <c r="A4" s="26" t="s">
        <v>324</v>
      </c>
      <c r="B4" s="23"/>
      <c r="C4" s="27"/>
      <c r="D4" s="27"/>
      <c r="E4" s="202" t="s">
        <v>480</v>
      </c>
      <c r="F4" s="202"/>
      <c r="G4" s="202"/>
      <c r="I4" s="22" t="s">
        <v>487</v>
      </c>
    </row>
    <row r="5" spans="2:11" ht="18" customHeight="1">
      <c r="B5" s="200"/>
      <c r="C5" s="201"/>
      <c r="E5" s="20">
        <f>IF($I13&gt;0,MIN('Data entry sheet'!$C10:$CX10),"")</f>
      </c>
      <c r="F5" s="15" t="s">
        <v>481</v>
      </c>
      <c r="G5" s="20">
        <f>IF($I13&gt;0,MAX('Data entry sheet'!$C10:$CX10),"")</f>
      </c>
      <c r="I5" s="21">
        <f>IF(I13&gt;0,G5-E5+1,"")</f>
      </c>
      <c r="K5" s="37" t="str">
        <f>IF(B5&lt;&gt;"",VLOOKUP(B5,List!A1:B279,2,FALSE),"-")</f>
        <v>-</v>
      </c>
    </row>
    <row r="6" ht="6" customHeight="1"/>
    <row r="7" spans="1:18" ht="12.75" customHeight="1">
      <c r="A7" s="186" t="s">
        <v>892</v>
      </c>
      <c r="B7" s="186"/>
      <c r="C7" s="185" t="str">
        <f>VLOOKUP($K$5,List!$B$1:$D$280,2,FALSE)</f>
        <v>Consultant's name</v>
      </c>
      <c r="D7" s="185"/>
      <c r="E7" s="185"/>
      <c r="F7" s="185" t="str">
        <f>VLOOKUP($K$5,List!$B$1:$D$280,3,FALSE)</f>
        <v>Consultant's e-mail</v>
      </c>
      <c r="G7" s="185"/>
      <c r="H7" s="185"/>
      <c r="I7" s="185"/>
      <c r="K7"/>
      <c r="L7"/>
      <c r="M7"/>
      <c r="N7"/>
      <c r="O7"/>
      <c r="P7"/>
      <c r="Q7"/>
      <c r="R7"/>
    </row>
    <row r="8" spans="1:18" ht="12.75" customHeight="1">
      <c r="A8" s="186" t="s">
        <v>889</v>
      </c>
      <c r="B8" s="186"/>
      <c r="C8" s="185" t="s">
        <v>890</v>
      </c>
      <c r="D8" s="185"/>
      <c r="E8" s="185"/>
      <c r="F8" s="185" t="s">
        <v>891</v>
      </c>
      <c r="G8" s="185"/>
      <c r="H8" s="185"/>
      <c r="I8" s="185"/>
      <c r="K8"/>
      <c r="L8"/>
      <c r="M8"/>
      <c r="N8"/>
      <c r="O8"/>
      <c r="P8"/>
      <c r="Q8"/>
      <c r="R8"/>
    </row>
    <row r="9" spans="2:9" s="28" customFormat="1" ht="12.75" customHeight="1">
      <c r="B9" s="203">
        <f>IF(AND(B5&lt;&gt;"",LEFT(F7,5)&lt;&gt;"Consu",I13&gt;0),"Now please submit the data by following the instructions at the foot of this sheet","")</f>
      </c>
      <c r="C9" s="203"/>
      <c r="D9" s="203"/>
      <c r="E9" s="203"/>
      <c r="F9" s="203"/>
      <c r="G9" s="203"/>
      <c r="H9" s="203"/>
      <c r="I9" s="203"/>
    </row>
    <row r="10" ht="3" customHeight="1"/>
    <row r="11" ht="12.75">
      <c r="A11" s="12" t="s">
        <v>457</v>
      </c>
    </row>
    <row r="12" ht="6" customHeight="1">
      <c r="A12" s="12"/>
    </row>
    <row r="13" spans="2:9" ht="20.25" customHeight="1">
      <c r="B13" s="182" t="s">
        <v>455</v>
      </c>
      <c r="C13" s="183"/>
      <c r="D13" s="183"/>
      <c r="E13" s="183"/>
      <c r="F13" s="183"/>
      <c r="G13" s="183"/>
      <c r="H13" s="184"/>
      <c r="I13" s="19">
        <f>'Data entry sheet'!DE10</f>
        <v>0</v>
      </c>
    </row>
    <row r="14" spans="2:10" ht="20.25" customHeight="1">
      <c r="B14" s="187" t="s">
        <v>450</v>
      </c>
      <c r="C14" s="188"/>
      <c r="D14" s="188"/>
      <c r="E14" s="188"/>
      <c r="F14" s="188"/>
      <c r="G14" s="188"/>
      <c r="H14" s="189"/>
      <c r="I14" s="19">
        <f>'Data entry sheet'!DG13</f>
        <v>0</v>
      </c>
      <c r="J14" s="38">
        <f>'Data entry sheet'!DB$13</f>
        <v>0</v>
      </c>
    </row>
    <row r="15" spans="2:10" ht="20.25" customHeight="1">
      <c r="B15" s="187" t="s">
        <v>451</v>
      </c>
      <c r="C15" s="188"/>
      <c r="D15" s="188"/>
      <c r="E15" s="188"/>
      <c r="F15" s="188"/>
      <c r="G15" s="188"/>
      <c r="H15" s="189"/>
      <c r="I15" s="19">
        <f>'Data entry sheet'!DH13</f>
        <v>0</v>
      </c>
      <c r="J15" s="38">
        <f>'Data entry sheet'!DB$13</f>
        <v>0</v>
      </c>
    </row>
    <row r="16" ht="6" customHeight="1"/>
    <row r="17" ht="12.75">
      <c r="A17" s="12" t="s">
        <v>322</v>
      </c>
    </row>
    <row r="18" ht="6" customHeight="1">
      <c r="A18" s="12"/>
    </row>
    <row r="19" spans="1:10" ht="20.25" customHeight="1">
      <c r="A19" s="12"/>
      <c r="B19" s="171" t="s">
        <v>325</v>
      </c>
      <c r="C19" s="172"/>
      <c r="D19" s="172"/>
      <c r="E19" s="172"/>
      <c r="F19" s="172"/>
      <c r="G19" s="172"/>
      <c r="H19" s="173"/>
      <c r="I19" s="19">
        <f>'Data entry sheet'!DE13</f>
        <v>0</v>
      </c>
      <c r="J19" s="38">
        <f>'Data entry sheet'!DB$14</f>
        <v>0</v>
      </c>
    </row>
    <row r="20" spans="1:9" ht="6" customHeight="1">
      <c r="A20" s="12"/>
      <c r="I20" s="13"/>
    </row>
    <row r="21" spans="2:10" ht="20.25" customHeight="1">
      <c r="B21" s="171" t="s">
        <v>440</v>
      </c>
      <c r="C21" s="172"/>
      <c r="D21" s="172"/>
      <c r="E21" s="172"/>
      <c r="F21" s="172"/>
      <c r="G21" s="172"/>
      <c r="H21" s="173"/>
      <c r="I21" s="19">
        <f>'Data entry sheet'!DF19</f>
        <v>0</v>
      </c>
      <c r="J21" s="39">
        <f>COUNTIF('Data entry sheet'!C19:CX19,"Yes")+COUNTIF('Data entry sheet'!C19:CX19,"No")</f>
        <v>0</v>
      </c>
    </row>
    <row r="22" spans="2:10" ht="25.5" customHeight="1">
      <c r="B22" s="171" t="s">
        <v>441</v>
      </c>
      <c r="C22" s="172"/>
      <c r="D22" s="172"/>
      <c r="E22" s="172"/>
      <c r="F22" s="172"/>
      <c r="G22" s="172"/>
      <c r="H22" s="173"/>
      <c r="I22" s="19">
        <f>'Data entry sheet'!DF20</f>
        <v>0</v>
      </c>
      <c r="J22" s="39">
        <f>COUNTIF('Data entry sheet'!C20:CX20,"Yes")+COUNTIF('Data entry sheet'!C20:CX20,"No")</f>
        <v>0</v>
      </c>
    </row>
    <row r="23" spans="2:10" ht="20.25" customHeight="1">
      <c r="B23" s="171" t="s">
        <v>442</v>
      </c>
      <c r="C23" s="172"/>
      <c r="D23" s="172"/>
      <c r="E23" s="172"/>
      <c r="F23" s="172"/>
      <c r="G23" s="172"/>
      <c r="H23" s="173"/>
      <c r="I23" s="19">
        <f>'Data entry sheet'!DF21</f>
        <v>0</v>
      </c>
      <c r="J23" s="39">
        <f>COUNTIF('Data entry sheet'!C21:CX21,"Yes")+COUNTIF('Data entry sheet'!C21:CX21,"No")</f>
        <v>0</v>
      </c>
    </row>
    <row r="24" spans="2:10" ht="20.25" customHeight="1">
      <c r="B24" s="171" t="s">
        <v>443</v>
      </c>
      <c r="C24" s="172"/>
      <c r="D24" s="172"/>
      <c r="E24" s="172"/>
      <c r="F24" s="172"/>
      <c r="G24" s="172"/>
      <c r="H24" s="173"/>
      <c r="I24" s="19">
        <f>'Data entry sheet'!DF22</f>
        <v>0</v>
      </c>
      <c r="J24" s="39">
        <f>COUNTIF('Data entry sheet'!C22:CX22,"Yes")+COUNTIF('Data entry sheet'!C22:CX22,"No")</f>
        <v>0</v>
      </c>
    </row>
    <row r="25" ht="9" customHeight="1"/>
    <row r="26" ht="12.75">
      <c r="A26" s="12" t="s">
        <v>323</v>
      </c>
    </row>
    <row r="27" spans="1:9" ht="27.75" customHeight="1">
      <c r="A27" s="12"/>
      <c r="E27" s="30" t="s">
        <v>885</v>
      </c>
      <c r="F27" s="29" t="s">
        <v>886</v>
      </c>
      <c r="G27" s="193" t="s">
        <v>887</v>
      </c>
      <c r="H27" s="193"/>
      <c r="I27" s="30" t="s">
        <v>888</v>
      </c>
    </row>
    <row r="28" spans="2:9" ht="20.25" customHeight="1">
      <c r="B28" s="195" t="s">
        <v>453</v>
      </c>
      <c r="C28" s="196"/>
      <c r="D28" s="197"/>
      <c r="E28" s="19">
        <f>'Data entry sheet'!DF25</f>
        <v>0</v>
      </c>
      <c r="F28" s="19">
        <f>'Data entry sheet'!DF27</f>
        <v>0</v>
      </c>
      <c r="G28" s="169">
        <f>'Data entry sheet'!DF28</f>
        <v>0</v>
      </c>
      <c r="H28" s="170"/>
      <c r="I28" s="19">
        <f>'Data entry sheet'!DF29</f>
        <v>0</v>
      </c>
    </row>
    <row r="29" spans="2:9" s="31" customFormat="1" ht="6" customHeight="1">
      <c r="B29" s="33"/>
      <c r="C29" s="33"/>
      <c r="D29" s="33"/>
      <c r="E29" s="34"/>
      <c r="F29" s="34"/>
      <c r="G29" s="32"/>
      <c r="H29" s="32"/>
      <c r="I29" s="32"/>
    </row>
    <row r="30" spans="2:10" ht="20.25" customHeight="1">
      <c r="B30" s="171" t="s">
        <v>454</v>
      </c>
      <c r="C30" s="172"/>
      <c r="D30" s="172"/>
      <c r="E30" s="172"/>
      <c r="F30" s="172"/>
      <c r="G30" s="172"/>
      <c r="H30" s="173"/>
      <c r="I30" s="19">
        <f>'Data entry sheet'!DF26</f>
        <v>0</v>
      </c>
      <c r="J30" s="38">
        <f>'Data entry sheet'!$DB$29</f>
        <v>0</v>
      </c>
    </row>
    <row r="31" ht="6" customHeight="1">
      <c r="B31" s="14"/>
    </row>
    <row r="32" spans="3:9" ht="39" customHeight="1">
      <c r="C32" s="106" t="s">
        <v>459</v>
      </c>
      <c r="D32" s="17" t="s">
        <v>460</v>
      </c>
      <c r="E32" s="17" t="s">
        <v>461</v>
      </c>
      <c r="F32" s="17" t="s">
        <v>194</v>
      </c>
      <c r="G32" s="17" t="s">
        <v>465</v>
      </c>
      <c r="I32" s="174" t="s">
        <v>462</v>
      </c>
    </row>
    <row r="33" spans="3:9" ht="12.75" customHeight="1">
      <c r="C33" s="107"/>
      <c r="D33" s="176" t="s">
        <v>466</v>
      </c>
      <c r="E33" s="177"/>
      <c r="F33" s="177"/>
      <c r="G33" s="178"/>
      <c r="I33" s="175"/>
    </row>
    <row r="34" spans="2:10" ht="24.75" customHeight="1">
      <c r="B34" s="16" t="s">
        <v>444</v>
      </c>
      <c r="C34" s="19">
        <f>'Data entry sheet'!DF51</f>
        <v>0</v>
      </c>
      <c r="D34" s="19">
        <f>'Data entry sheet'!DG51</f>
        <v>0</v>
      </c>
      <c r="E34" s="19">
        <f>'Data entry sheet'!DH51</f>
        <v>0</v>
      </c>
      <c r="F34" s="19">
        <f>'Data entry sheet'!DE51</f>
        <v>0</v>
      </c>
      <c r="G34" s="19">
        <f>'Data entry sheet'!DF34</f>
        <v>0</v>
      </c>
      <c r="I34" s="19">
        <f>G34-F34</f>
        <v>0</v>
      </c>
      <c r="J34" s="38">
        <f>'Data entry sheet'!$DB$34</f>
        <v>0</v>
      </c>
    </row>
    <row r="35" ht="6" customHeight="1"/>
    <row r="36" spans="4:9" ht="39.75" customHeight="1">
      <c r="D36" s="174" t="s">
        <v>461</v>
      </c>
      <c r="E36" s="17" t="s">
        <v>463</v>
      </c>
      <c r="F36" s="17" t="s">
        <v>194</v>
      </c>
      <c r="G36" s="17" t="s">
        <v>465</v>
      </c>
      <c r="I36" s="174" t="s">
        <v>462</v>
      </c>
    </row>
    <row r="37" spans="4:9" ht="12.75">
      <c r="D37" s="175"/>
      <c r="E37" s="176" t="s">
        <v>467</v>
      </c>
      <c r="F37" s="191"/>
      <c r="G37" s="192"/>
      <c r="I37" s="175"/>
    </row>
    <row r="38" spans="2:10" ht="25.5" customHeight="1">
      <c r="B38" s="171" t="s">
        <v>445</v>
      </c>
      <c r="C38" s="173"/>
      <c r="D38" s="19">
        <f>'Data entry sheet'!DH52</f>
        <v>0</v>
      </c>
      <c r="E38" s="19">
        <f>'Data entry sheet'!DI52</f>
        <v>0</v>
      </c>
      <c r="F38" s="19">
        <f>'Data entry sheet'!DF37</f>
        <v>0</v>
      </c>
      <c r="G38" s="19">
        <f>'Data entry sheet'!DF36</f>
        <v>0</v>
      </c>
      <c r="I38" s="19">
        <f>G38-F38</f>
        <v>0</v>
      </c>
      <c r="J38" s="39">
        <f>'Data entry sheet'!$DB$36-COUNTIF('Data entry sheet'!$C$36:$CX$36,"N/A")</f>
        <v>0</v>
      </c>
    </row>
    <row r="39" ht="6" customHeight="1">
      <c r="A39" s="12"/>
    </row>
    <row r="40" spans="1:9" ht="27.75" customHeight="1">
      <c r="A40" s="12"/>
      <c r="E40" s="29" t="s">
        <v>885</v>
      </c>
      <c r="F40" s="29" t="s">
        <v>886</v>
      </c>
      <c r="G40" s="193" t="s">
        <v>887</v>
      </c>
      <c r="H40" s="193"/>
      <c r="I40" s="30" t="s">
        <v>888</v>
      </c>
    </row>
    <row r="41" spans="2:9" ht="20.25" customHeight="1">
      <c r="B41" s="198" t="s">
        <v>446</v>
      </c>
      <c r="C41" s="198"/>
      <c r="D41" s="198"/>
      <c r="E41" s="19">
        <f>'Data entry sheet'!DF38</f>
        <v>0</v>
      </c>
      <c r="F41" s="19">
        <f>'Data entry sheet'!DF39</f>
        <v>0</v>
      </c>
      <c r="G41" s="194">
        <f>'Data entry sheet'!DF40</f>
        <v>0</v>
      </c>
      <c r="H41" s="194"/>
      <c r="I41" s="19">
        <f>'Data entry sheet'!DF41</f>
        <v>0</v>
      </c>
    </row>
    <row r="42" ht="6" customHeight="1"/>
    <row r="43" spans="5:9" ht="40.5" customHeight="1">
      <c r="E43" s="174" t="s">
        <v>463</v>
      </c>
      <c r="F43" s="17" t="s">
        <v>464</v>
      </c>
      <c r="G43" s="17" t="s">
        <v>194</v>
      </c>
      <c r="I43" s="174" t="s">
        <v>111</v>
      </c>
    </row>
    <row r="44" spans="2:9" ht="12.75">
      <c r="B44" s="7"/>
      <c r="E44" s="175"/>
      <c r="F44" s="176" t="s">
        <v>467</v>
      </c>
      <c r="G44" s="192"/>
      <c r="I44" s="175"/>
    </row>
    <row r="45" spans="2:10" ht="20.25" customHeight="1">
      <c r="B45" s="171" t="s">
        <v>104</v>
      </c>
      <c r="C45" s="172"/>
      <c r="D45" s="173"/>
      <c r="E45" s="19">
        <f>'Data entry sheet'!DI55</f>
        <v>0</v>
      </c>
      <c r="F45" s="19">
        <f>'Data entry sheet'!DJ55</f>
        <v>0</v>
      </c>
      <c r="G45" s="19">
        <f>'Data entry sheet'!DE55</f>
        <v>0</v>
      </c>
      <c r="I45" s="19">
        <f>'Data entry sheet'!DE48</f>
        <v>0</v>
      </c>
      <c r="J45" s="38">
        <f>'Data entry sheet'!$DB$41</f>
        <v>0</v>
      </c>
    </row>
    <row r="46" spans="2:4" ht="6" customHeight="1">
      <c r="B46" s="14"/>
      <c r="D46" s="18"/>
    </row>
    <row r="47" spans="2:10" ht="20.25" customHeight="1">
      <c r="B47" s="171" t="s">
        <v>447</v>
      </c>
      <c r="C47" s="172"/>
      <c r="D47" s="172"/>
      <c r="E47" s="172"/>
      <c r="F47" s="172"/>
      <c r="G47" s="172"/>
      <c r="H47" s="173"/>
      <c r="I47" s="19">
        <f>'Data entry sheet'!DF44</f>
        <v>0</v>
      </c>
      <c r="J47" s="40">
        <f>'Data entry sheet'!$DB44-COUNTIF('Data entry sheet'!$C44:$CX44,"N/A")</f>
        <v>0</v>
      </c>
    </row>
    <row r="48" spans="2:10" ht="20.25" customHeight="1">
      <c r="B48" s="171" t="s">
        <v>448</v>
      </c>
      <c r="C48" s="172"/>
      <c r="D48" s="172"/>
      <c r="E48" s="172"/>
      <c r="F48" s="172"/>
      <c r="G48" s="172"/>
      <c r="H48" s="173"/>
      <c r="I48" s="19">
        <f>'Data entry sheet'!DF45</f>
        <v>0</v>
      </c>
      <c r="J48" s="40">
        <f>'Data entry sheet'!$DB45-COUNTIF('Data entry sheet'!$C45:$CX45,"N/A")</f>
        <v>0</v>
      </c>
    </row>
    <row r="49" spans="2:10" ht="20.25" customHeight="1">
      <c r="B49" s="171" t="s">
        <v>449</v>
      </c>
      <c r="C49" s="172"/>
      <c r="D49" s="172"/>
      <c r="E49" s="172"/>
      <c r="F49" s="172"/>
      <c r="G49" s="172"/>
      <c r="H49" s="173"/>
      <c r="I49" s="19">
        <f>'Data entry sheet'!DK56</f>
        <v>0</v>
      </c>
      <c r="J49" s="38">
        <f>'Data entry sheet'!DB$11</f>
        <v>0</v>
      </c>
    </row>
    <row r="50" ht="3.75" customHeight="1"/>
    <row r="51" spans="2:9" ht="30" customHeight="1">
      <c r="B51" s="42" t="s">
        <v>419</v>
      </c>
      <c r="C51" s="179"/>
      <c r="D51" s="180"/>
      <c r="E51" s="180"/>
      <c r="F51" s="180"/>
      <c r="G51" s="180"/>
      <c r="H51" s="180"/>
      <c r="I51" s="181"/>
    </row>
    <row r="52" spans="1:9" ht="12.75">
      <c r="A52" s="190">
        <f>IF('Data entry sheet'!$DB$62&lt;&gt;0,"WARNING: YOU HAVE NOT PICKED A REPLY FROM EVERY DROP DOWN BOX FOR EACH CASE","")</f>
      </c>
      <c r="B52" s="190"/>
      <c r="C52" s="190"/>
      <c r="D52" s="190"/>
      <c r="E52" s="190"/>
      <c r="F52" s="190"/>
      <c r="G52" s="190"/>
      <c r="H52" s="190"/>
      <c r="I52" s="190"/>
    </row>
    <row r="53" spans="1:9" ht="12.75">
      <c r="A53" s="190" t="str">
        <f>IF(OR(B5="",C7="",LEFT(C7,6)="Consul",F7="",LEFT(F7,6)="Consul",LEFT(M7,4)="and "),"WARNING: YOU HAVE NOT ENTERED NAME OF ED  &amp;/or CONSULTANT &amp;/or E-MAIL","")</f>
        <v>WARNING: YOU HAVE NOT ENTERED NAME OF ED  &amp;/or CONSULTANT &amp;/or E-MAIL</v>
      </c>
      <c r="B53" s="190"/>
      <c r="C53" s="190"/>
      <c r="D53" s="190"/>
      <c r="E53" s="190"/>
      <c r="F53" s="190"/>
      <c r="G53" s="190"/>
      <c r="H53" s="190"/>
      <c r="I53" s="190"/>
    </row>
    <row r="54" spans="1:9" ht="12.75" hidden="1">
      <c r="A54" s="36"/>
      <c r="B54" s="36"/>
      <c r="C54" s="36"/>
      <c r="D54" s="36"/>
      <c r="E54" s="36"/>
      <c r="F54" s="38">
        <f>'Data entry sheet'!$DB$27</f>
        <v>0</v>
      </c>
      <c r="G54" s="38">
        <f>'Data entry sheet'!$DB$28</f>
        <v>0</v>
      </c>
      <c r="H54" s="207">
        <f>'Data entry sheet'!$DB$29</f>
        <v>0</v>
      </c>
      <c r="I54" s="207"/>
    </row>
    <row r="55" spans="1:9" ht="12.75" hidden="1">
      <c r="A55" s="36"/>
      <c r="B55" s="36"/>
      <c r="C55" s="36"/>
      <c r="D55" s="36"/>
      <c r="E55" s="38">
        <f>'Data entry sheet'!$DB$38</f>
        <v>0</v>
      </c>
      <c r="F55" s="38">
        <f>'Data entry sheet'!$DB$39</f>
        <v>0</v>
      </c>
      <c r="G55" s="38">
        <f>'Data entry sheet'!$DB$40</f>
        <v>0</v>
      </c>
      <c r="H55" s="38">
        <f>'Data entry sheet'!$DB$27</f>
        <v>0</v>
      </c>
      <c r="I55" s="38">
        <f>'Data entry sheet'!$DB$41</f>
        <v>0</v>
      </c>
    </row>
    <row r="56" spans="1:9" ht="3.75" customHeight="1">
      <c r="A56" s="36"/>
      <c r="B56" s="36"/>
      <c r="C56" s="36"/>
      <c r="D56" s="36"/>
      <c r="E56" s="41"/>
      <c r="F56" s="41"/>
      <c r="G56" s="41"/>
      <c r="H56" s="41"/>
      <c r="I56" s="41"/>
    </row>
    <row r="57" spans="2:9" ht="79.5" customHeight="1">
      <c r="B57" s="204" t="s">
        <v>452</v>
      </c>
      <c r="C57" s="204"/>
      <c r="D57" s="204"/>
      <c r="E57" s="204"/>
      <c r="F57" s="204"/>
      <c r="G57" s="204"/>
      <c r="H57" s="204"/>
      <c r="I57" s="204"/>
    </row>
    <row r="58" spans="2:9" ht="12.75" customHeight="1">
      <c r="B58" s="205" t="s">
        <v>318</v>
      </c>
      <c r="C58" s="205"/>
      <c r="D58" s="205"/>
      <c r="E58" s="205"/>
      <c r="F58" s="205"/>
      <c r="G58" s="205"/>
      <c r="H58" s="205"/>
      <c r="I58" s="205"/>
    </row>
    <row r="59" ht="6.75" customHeight="1"/>
    <row r="60" spans="2:9" ht="12.75">
      <c r="B60" s="206" t="s">
        <v>326</v>
      </c>
      <c r="C60" s="206"/>
      <c r="D60" s="206"/>
      <c r="E60" s="206"/>
      <c r="F60" s="206"/>
      <c r="G60" s="206"/>
      <c r="H60" s="206"/>
      <c r="I60" s="206"/>
    </row>
  </sheetData>
  <sheetProtection sheet="1" objects="1" scenarios="1" selectLockedCells="1"/>
  <mergeCells count="45">
    <mergeCell ref="B60:I60"/>
    <mergeCell ref="H54:I54"/>
    <mergeCell ref="B38:C38"/>
    <mergeCell ref="G40:H40"/>
    <mergeCell ref="B9:I9"/>
    <mergeCell ref="A53:I53"/>
    <mergeCell ref="B57:I57"/>
    <mergeCell ref="B58:I58"/>
    <mergeCell ref="B41:D41"/>
    <mergeCell ref="B47:H47"/>
    <mergeCell ref="F44:G44"/>
    <mergeCell ref="A2:I2"/>
    <mergeCell ref="B5:C5"/>
    <mergeCell ref="E4:G4"/>
    <mergeCell ref="E43:E44"/>
    <mergeCell ref="I43:I44"/>
    <mergeCell ref="I32:I33"/>
    <mergeCell ref="I36:I37"/>
    <mergeCell ref="B19:H19"/>
    <mergeCell ref="B21:H21"/>
    <mergeCell ref="B22:H22"/>
    <mergeCell ref="B14:H14"/>
    <mergeCell ref="B15:H15"/>
    <mergeCell ref="A52:I52"/>
    <mergeCell ref="E37:G37"/>
    <mergeCell ref="B23:H23"/>
    <mergeCell ref="B24:H24"/>
    <mergeCell ref="G27:H27"/>
    <mergeCell ref="B13:H13"/>
    <mergeCell ref="C7:E7"/>
    <mergeCell ref="F7:I7"/>
    <mergeCell ref="A8:B8"/>
    <mergeCell ref="C8:E8"/>
    <mergeCell ref="F8:I8"/>
    <mergeCell ref="A7:B7"/>
    <mergeCell ref="G28:H28"/>
    <mergeCell ref="B30:H30"/>
    <mergeCell ref="D36:D37"/>
    <mergeCell ref="D33:G33"/>
    <mergeCell ref="C51:I51"/>
    <mergeCell ref="B45:D45"/>
    <mergeCell ref="B48:H48"/>
    <mergeCell ref="B49:H49"/>
    <mergeCell ref="G41:H41"/>
    <mergeCell ref="B28:D28"/>
  </mergeCells>
  <dataValidations count="2">
    <dataValidation type="list" allowBlank="1" showInputMessage="1" showErrorMessage="1" error="Please select the name of your trust/department from the drop-down list. Trust names omit any initial &quot;The&quot;. Alternatively pick your hospital name. As a last resort, pick OTHER (at end of list)" sqref="B5:C5">
      <formula1>TrustList</formula1>
    </dataValidation>
    <dataValidation allowBlank="1" showInputMessage="1" showErrorMessage="1" prompt="Please use a trust e-mail address rather than a personal one if possible" sqref="F8:I8"/>
  </dataValidations>
  <hyperlinks>
    <hyperlink ref="B58" r:id="rId1" display="philip.mcmillan@collemergencymed.ac.uk"/>
    <hyperlink ref="B58:I58" r:id="rId2" display="philip.mcmillan@collemergencymed.ac.uk"/>
  </hyperlinks>
  <printOptions horizontalCentered="1"/>
  <pageMargins left="0.5118110236220472" right="0.2755905511811024" top="0.5118110236220472" bottom="0.5118110236220472" header="0.5118110236220472" footer="0.5118110236220472"/>
  <pageSetup fitToHeight="1" fitToWidth="1" horizontalDpi="600" verticalDpi="600" orientation="portrait" paperSize="9" scale="79" r:id="rId5"/>
  <drawing r:id="rId4"/>
  <legacyDrawing r:id="rId3"/>
</worksheet>
</file>

<file path=xl/worksheets/sheet7.xml><?xml version="1.0" encoding="utf-8"?>
<worksheet xmlns="http://schemas.openxmlformats.org/spreadsheetml/2006/main" xmlns:r="http://schemas.openxmlformats.org/officeDocument/2006/relationships">
  <sheetPr codeName="Sheet5"/>
  <dimension ref="A1:D292"/>
  <sheetViews>
    <sheetView zoomScalePageLayoutView="0" workbookViewId="0" topLeftCell="A1">
      <selection activeCell="A1" sqref="A1"/>
    </sheetView>
  </sheetViews>
  <sheetFormatPr defaultColWidth="9.140625" defaultRowHeight="12.75"/>
  <cols>
    <col min="1" max="1" width="58.421875" style="24" bestFit="1" customWidth="1"/>
    <col min="2" max="2" width="5.7109375" style="24" bestFit="1" customWidth="1"/>
    <col min="3" max="3" width="26.00390625" style="24" bestFit="1" customWidth="1"/>
    <col min="4" max="4" width="34.421875" style="0" bestFit="1" customWidth="1"/>
  </cols>
  <sheetData>
    <row r="1" spans="1:4" ht="12.75">
      <c r="A1" s="54" t="s">
        <v>76</v>
      </c>
      <c r="B1" s="54" t="s">
        <v>75</v>
      </c>
      <c r="C1" s="54" t="s">
        <v>369</v>
      </c>
      <c r="D1" s="54" t="s">
        <v>370</v>
      </c>
    </row>
    <row r="2" spans="1:4" ht="12.75">
      <c r="A2" s="54" t="s">
        <v>23</v>
      </c>
      <c r="B2" s="54" t="s">
        <v>694</v>
      </c>
      <c r="C2" s="54" t="s">
        <v>24</v>
      </c>
      <c r="D2" s="54" t="s">
        <v>25</v>
      </c>
    </row>
    <row r="3" spans="1:4" ht="12.75">
      <c r="A3" s="54" t="s">
        <v>26</v>
      </c>
      <c r="B3" s="54" t="s">
        <v>693</v>
      </c>
      <c r="C3" s="54" t="s">
        <v>24</v>
      </c>
      <c r="D3" s="54" t="s">
        <v>25</v>
      </c>
    </row>
    <row r="4" spans="1:4" ht="12.75">
      <c r="A4" s="54" t="s">
        <v>27</v>
      </c>
      <c r="B4" s="54" t="s">
        <v>707</v>
      </c>
      <c r="C4" s="54" t="s">
        <v>28</v>
      </c>
      <c r="D4" s="54" t="s">
        <v>29</v>
      </c>
    </row>
    <row r="5" spans="1:4" ht="12.75">
      <c r="A5" s="54" t="s">
        <v>724</v>
      </c>
      <c r="B5" s="54" t="s">
        <v>594</v>
      </c>
      <c r="C5" s="54" t="s">
        <v>186</v>
      </c>
      <c r="D5" s="54" t="s">
        <v>916</v>
      </c>
    </row>
    <row r="6" spans="1:4" ht="12.75">
      <c r="A6" s="54" t="s">
        <v>430</v>
      </c>
      <c r="B6" s="54" t="s">
        <v>595</v>
      </c>
      <c r="C6" s="54" t="s">
        <v>917</v>
      </c>
      <c r="D6" s="54" t="s">
        <v>918</v>
      </c>
    </row>
    <row r="7" spans="1:4" ht="12.75">
      <c r="A7" s="54" t="s">
        <v>1303</v>
      </c>
      <c r="B7" s="54" t="s">
        <v>720</v>
      </c>
      <c r="C7" s="54" t="s">
        <v>1304</v>
      </c>
      <c r="D7" s="54" t="s">
        <v>1305</v>
      </c>
    </row>
    <row r="8" spans="1:4" ht="12.75">
      <c r="A8" s="54" t="s">
        <v>59</v>
      </c>
      <c r="B8" s="54" t="s">
        <v>708</v>
      </c>
      <c r="C8" s="54" t="s">
        <v>964</v>
      </c>
      <c r="D8" s="54" t="s">
        <v>965</v>
      </c>
    </row>
    <row r="9" spans="1:4" ht="12.75">
      <c r="A9" s="54" t="s">
        <v>177</v>
      </c>
      <c r="B9" s="54" t="s">
        <v>176</v>
      </c>
      <c r="C9" s="54" t="s">
        <v>964</v>
      </c>
      <c r="D9" s="54" t="s">
        <v>965</v>
      </c>
    </row>
    <row r="10" spans="1:4" ht="12.75">
      <c r="A10" s="54" t="s">
        <v>919</v>
      </c>
      <c r="B10" s="54" t="s">
        <v>488</v>
      </c>
      <c r="C10" s="54" t="s">
        <v>920</v>
      </c>
      <c r="D10" s="54" t="s">
        <v>921</v>
      </c>
    </row>
    <row r="11" spans="1:4" ht="12.75">
      <c r="A11" s="54" t="s">
        <v>79</v>
      </c>
      <c r="B11" s="54" t="s">
        <v>77</v>
      </c>
      <c r="C11" s="54" t="s">
        <v>964</v>
      </c>
      <c r="D11" s="54" t="s">
        <v>965</v>
      </c>
    </row>
    <row r="12" spans="1:4" ht="12.75">
      <c r="A12" s="54" t="s">
        <v>922</v>
      </c>
      <c r="B12" s="54" t="s">
        <v>489</v>
      </c>
      <c r="C12" s="54" t="s">
        <v>923</v>
      </c>
      <c r="D12" s="54" t="s">
        <v>924</v>
      </c>
    </row>
    <row r="13" spans="1:4" ht="12.75">
      <c r="A13" s="54" t="s">
        <v>925</v>
      </c>
      <c r="B13" s="54" t="s">
        <v>490</v>
      </c>
      <c r="C13" s="54" t="s">
        <v>926</v>
      </c>
      <c r="D13" s="54" t="s">
        <v>927</v>
      </c>
    </row>
    <row r="14" spans="1:4" ht="12.75">
      <c r="A14" s="54" t="s">
        <v>928</v>
      </c>
      <c r="B14" s="54" t="s">
        <v>491</v>
      </c>
      <c r="C14" s="54" t="s">
        <v>187</v>
      </c>
      <c r="D14" s="54" t="s">
        <v>929</v>
      </c>
    </row>
    <row r="15" spans="1:4" ht="12.75">
      <c r="A15" s="54" t="s">
        <v>930</v>
      </c>
      <c r="B15" s="54" t="s">
        <v>492</v>
      </c>
      <c r="C15" s="54" t="s">
        <v>931</v>
      </c>
      <c r="D15" s="54" t="s">
        <v>932</v>
      </c>
    </row>
    <row r="16" spans="1:4" ht="12.75">
      <c r="A16" s="54" t="s">
        <v>725</v>
      </c>
      <c r="B16" s="54" t="s">
        <v>596</v>
      </c>
      <c r="C16" s="54" t="s">
        <v>188</v>
      </c>
      <c r="D16" s="54" t="s">
        <v>933</v>
      </c>
    </row>
    <row r="17" spans="1:4" ht="12.75">
      <c r="A17" s="54" t="s">
        <v>934</v>
      </c>
      <c r="B17" s="54" t="s">
        <v>597</v>
      </c>
      <c r="C17" s="54" t="s">
        <v>189</v>
      </c>
      <c r="D17" s="54" t="s">
        <v>935</v>
      </c>
    </row>
    <row r="18" spans="1:4" ht="12.75">
      <c r="A18" s="54" t="s">
        <v>936</v>
      </c>
      <c r="B18" s="54" t="s">
        <v>598</v>
      </c>
      <c r="C18" s="54" t="s">
        <v>937</v>
      </c>
      <c r="D18" s="54" t="s">
        <v>939</v>
      </c>
    </row>
    <row r="19" spans="1:4" ht="12.75">
      <c r="A19" s="54" t="s">
        <v>940</v>
      </c>
      <c r="B19" s="54" t="s">
        <v>599</v>
      </c>
      <c r="C19" s="54" t="s">
        <v>190</v>
      </c>
      <c r="D19" s="54" t="s">
        <v>941</v>
      </c>
    </row>
    <row r="20" spans="1:4" ht="12.75">
      <c r="A20" s="54" t="s">
        <v>431</v>
      </c>
      <c r="B20" s="54" t="s">
        <v>600</v>
      </c>
      <c r="C20" s="54" t="s">
        <v>191</v>
      </c>
      <c r="D20" s="54" t="s">
        <v>252</v>
      </c>
    </row>
    <row r="21" spans="1:4" ht="12.75">
      <c r="A21" s="54" t="s">
        <v>60</v>
      </c>
      <c r="B21" s="54" t="s">
        <v>709</v>
      </c>
      <c r="C21" s="54" t="s">
        <v>964</v>
      </c>
      <c r="D21" s="54" t="s">
        <v>965</v>
      </c>
    </row>
    <row r="22" spans="1:4" ht="12.75">
      <c r="A22" s="54" t="s">
        <v>179</v>
      </c>
      <c r="B22" s="54" t="s">
        <v>178</v>
      </c>
      <c r="C22" s="54" t="s">
        <v>964</v>
      </c>
      <c r="D22" s="54" t="s">
        <v>965</v>
      </c>
    </row>
    <row r="23" spans="1:4" ht="12.75">
      <c r="A23" s="54" t="s">
        <v>2</v>
      </c>
      <c r="B23" s="54" t="s">
        <v>493</v>
      </c>
      <c r="C23" s="54" t="s">
        <v>3</v>
      </c>
      <c r="D23" s="54" t="s">
        <v>4</v>
      </c>
    </row>
    <row r="24" spans="1:4" ht="12.75">
      <c r="A24" s="54" t="s">
        <v>942</v>
      </c>
      <c r="B24" s="54" t="s">
        <v>601</v>
      </c>
      <c r="C24" s="54" t="s">
        <v>192</v>
      </c>
      <c r="D24" s="54" t="s">
        <v>943</v>
      </c>
    </row>
    <row r="25" spans="1:4" ht="12.75">
      <c r="A25" s="54" t="s">
        <v>81</v>
      </c>
      <c r="B25" s="54" t="s">
        <v>80</v>
      </c>
      <c r="C25" s="54" t="s">
        <v>964</v>
      </c>
      <c r="D25" s="54" t="s">
        <v>965</v>
      </c>
    </row>
    <row r="26" spans="1:4" ht="12.75">
      <c r="A26" s="54" t="s">
        <v>726</v>
      </c>
      <c r="B26" s="54" t="s">
        <v>603</v>
      </c>
      <c r="C26" s="54" t="s">
        <v>944</v>
      </c>
      <c r="D26" s="54" t="s">
        <v>945</v>
      </c>
    </row>
    <row r="27" spans="1:4" ht="12.75">
      <c r="A27" s="54" t="s">
        <v>13</v>
      </c>
      <c r="B27" s="54" t="s">
        <v>499</v>
      </c>
      <c r="C27" s="54" t="s">
        <v>964</v>
      </c>
      <c r="D27" s="54" t="s">
        <v>965</v>
      </c>
    </row>
    <row r="28" spans="1:4" ht="12.75">
      <c r="A28" s="54" t="s">
        <v>311</v>
      </c>
      <c r="B28" s="54" t="s">
        <v>498</v>
      </c>
      <c r="C28" s="54" t="s">
        <v>964</v>
      </c>
      <c r="D28" s="54" t="s">
        <v>965</v>
      </c>
    </row>
    <row r="29" spans="1:4" ht="12.75">
      <c r="A29" s="54" t="s">
        <v>946</v>
      </c>
      <c r="B29" s="54" t="s">
        <v>497</v>
      </c>
      <c r="C29" s="54" t="s">
        <v>893</v>
      </c>
      <c r="D29" s="54" t="s">
        <v>947</v>
      </c>
    </row>
    <row r="30" spans="1:4" ht="12.75">
      <c r="A30" s="54" t="s">
        <v>948</v>
      </c>
      <c r="B30" s="54" t="s">
        <v>496</v>
      </c>
      <c r="C30" s="54" t="s">
        <v>893</v>
      </c>
      <c r="D30" s="54" t="s">
        <v>947</v>
      </c>
    </row>
    <row r="31" spans="1:4" ht="12.75">
      <c r="A31" s="54" t="s">
        <v>727</v>
      </c>
      <c r="B31" s="54" t="s">
        <v>501</v>
      </c>
      <c r="C31" s="54" t="s">
        <v>371</v>
      </c>
      <c r="D31" s="54" t="s">
        <v>372</v>
      </c>
    </row>
    <row r="32" spans="1:4" ht="12.75">
      <c r="A32" s="54" t="s">
        <v>728</v>
      </c>
      <c r="B32" s="54" t="s">
        <v>500</v>
      </c>
      <c r="C32" s="54" t="s">
        <v>949</v>
      </c>
      <c r="D32" s="54" t="s">
        <v>950</v>
      </c>
    </row>
    <row r="33" spans="1:4" ht="12.75">
      <c r="A33" s="54" t="s">
        <v>951</v>
      </c>
      <c r="B33" s="54" t="s">
        <v>604</v>
      </c>
      <c r="C33" s="54" t="s">
        <v>193</v>
      </c>
      <c r="D33" s="54" t="s">
        <v>253</v>
      </c>
    </row>
    <row r="34" spans="1:4" ht="12.75">
      <c r="A34" s="54" t="s">
        <v>952</v>
      </c>
      <c r="B34" s="54" t="s">
        <v>502</v>
      </c>
      <c r="C34" s="54" t="s">
        <v>953</v>
      </c>
      <c r="D34" s="54" t="s">
        <v>954</v>
      </c>
    </row>
    <row r="35" spans="1:4" ht="12.75">
      <c r="A35" s="54" t="s">
        <v>955</v>
      </c>
      <c r="B35" s="54" t="s">
        <v>503</v>
      </c>
      <c r="C35" s="54" t="s">
        <v>956</v>
      </c>
      <c r="D35" s="54" t="s">
        <v>957</v>
      </c>
    </row>
    <row r="36" spans="1:4" ht="12.75">
      <c r="A36" s="54" t="s">
        <v>434</v>
      </c>
      <c r="B36" s="54" t="s">
        <v>605</v>
      </c>
      <c r="C36" s="54" t="s">
        <v>195</v>
      </c>
      <c r="D36" s="54" t="s">
        <v>254</v>
      </c>
    </row>
    <row r="37" spans="1:4" ht="12.75">
      <c r="A37" s="54" t="s">
        <v>30</v>
      </c>
      <c r="B37" s="54" t="s">
        <v>695</v>
      </c>
      <c r="C37" s="54" t="s">
        <v>244</v>
      </c>
      <c r="D37" s="54" t="s">
        <v>31</v>
      </c>
    </row>
    <row r="38" spans="1:4" ht="12.75">
      <c r="A38" s="54" t="s">
        <v>61</v>
      </c>
      <c r="B38" s="54" t="s">
        <v>710</v>
      </c>
      <c r="C38" s="54" t="s">
        <v>62</v>
      </c>
      <c r="D38" s="54" t="s">
        <v>965</v>
      </c>
    </row>
    <row r="39" spans="1:4" ht="12.75">
      <c r="A39" s="54" t="s">
        <v>32</v>
      </c>
      <c r="B39" s="54" t="s">
        <v>699</v>
      </c>
      <c r="C39" s="54" t="s">
        <v>247</v>
      </c>
      <c r="D39" s="54" t="s">
        <v>33</v>
      </c>
    </row>
    <row r="40" spans="1:4" ht="12.75">
      <c r="A40" s="54" t="s">
        <v>312</v>
      </c>
      <c r="B40" s="54" t="s">
        <v>505</v>
      </c>
      <c r="C40" s="54" t="s">
        <v>5</v>
      </c>
      <c r="D40" s="54" t="s">
        <v>6</v>
      </c>
    </row>
    <row r="41" spans="1:4" ht="12.75">
      <c r="A41" s="54" t="s">
        <v>958</v>
      </c>
      <c r="B41" s="54" t="s">
        <v>504</v>
      </c>
      <c r="C41" s="54" t="s">
        <v>196</v>
      </c>
      <c r="D41" s="54" t="s">
        <v>959</v>
      </c>
    </row>
    <row r="42" spans="1:4" ht="12.75">
      <c r="A42" s="54" t="s">
        <v>960</v>
      </c>
      <c r="B42" s="54" t="s">
        <v>606</v>
      </c>
      <c r="C42" s="54" t="s">
        <v>961</v>
      </c>
      <c r="D42" s="54" t="s">
        <v>962</v>
      </c>
    </row>
    <row r="43" spans="1:4" ht="12.75">
      <c r="A43" s="54" t="s">
        <v>729</v>
      </c>
      <c r="B43" s="54" t="s">
        <v>607</v>
      </c>
      <c r="C43" s="54" t="s">
        <v>197</v>
      </c>
      <c r="D43" s="54" t="s">
        <v>255</v>
      </c>
    </row>
    <row r="44" spans="1:4" ht="12.75">
      <c r="A44" s="54" t="s">
        <v>730</v>
      </c>
      <c r="B44" s="54" t="s">
        <v>608</v>
      </c>
      <c r="C44" s="54" t="s">
        <v>895</v>
      </c>
      <c r="D44" s="54" t="s">
        <v>910</v>
      </c>
    </row>
    <row r="45" spans="1:4" ht="12.75">
      <c r="A45" s="54" t="s">
        <v>963</v>
      </c>
      <c r="B45" s="54" t="s">
        <v>615</v>
      </c>
      <c r="C45" s="54" t="s">
        <v>964</v>
      </c>
      <c r="D45" s="54" t="s">
        <v>965</v>
      </c>
    </row>
    <row r="46" spans="1:4" ht="12.75">
      <c r="A46" s="54" t="s">
        <v>731</v>
      </c>
      <c r="B46" s="54" t="s">
        <v>609</v>
      </c>
      <c r="C46" s="54" t="s">
        <v>198</v>
      </c>
      <c r="D46" s="54" t="s">
        <v>256</v>
      </c>
    </row>
    <row r="47" spans="1:4" ht="12.75">
      <c r="A47" s="54" t="s">
        <v>966</v>
      </c>
      <c r="B47" s="54" t="s">
        <v>507</v>
      </c>
      <c r="C47" s="54" t="s">
        <v>199</v>
      </c>
      <c r="D47" s="54" t="s">
        <v>968</v>
      </c>
    </row>
    <row r="48" spans="1:4" ht="12.75">
      <c r="A48" s="54" t="s">
        <v>994</v>
      </c>
      <c r="B48" s="54" t="s">
        <v>508</v>
      </c>
      <c r="C48" s="54" t="s">
        <v>995</v>
      </c>
      <c r="D48" s="54" t="s">
        <v>996</v>
      </c>
    </row>
    <row r="49" spans="1:4" ht="12.75">
      <c r="A49" s="54" t="s">
        <v>997</v>
      </c>
      <c r="B49" s="54" t="s">
        <v>506</v>
      </c>
      <c r="C49" s="54" t="s">
        <v>998</v>
      </c>
      <c r="D49" s="54" t="s">
        <v>999</v>
      </c>
    </row>
    <row r="50" spans="1:4" ht="12.75">
      <c r="A50" s="54" t="s">
        <v>63</v>
      </c>
      <c r="B50" s="54" t="s">
        <v>711</v>
      </c>
      <c r="C50" s="54" t="s">
        <v>250</v>
      </c>
      <c r="D50" s="54" t="s">
        <v>309</v>
      </c>
    </row>
    <row r="51" spans="1:4" ht="12.75">
      <c r="A51" s="54" t="s">
        <v>114</v>
      </c>
      <c r="B51" s="54" t="s">
        <v>82</v>
      </c>
      <c r="C51" s="54" t="s">
        <v>964</v>
      </c>
      <c r="D51" s="54" t="s">
        <v>965</v>
      </c>
    </row>
    <row r="52" spans="1:4" ht="12.75">
      <c r="A52" s="54" t="s">
        <v>34</v>
      </c>
      <c r="B52" s="54" t="s">
        <v>706</v>
      </c>
      <c r="C52" s="54" t="s">
        <v>249</v>
      </c>
      <c r="D52" s="54" t="s">
        <v>35</v>
      </c>
    </row>
    <row r="53" spans="1:4" ht="12.75">
      <c r="A53" s="54" t="s">
        <v>36</v>
      </c>
      <c r="B53" s="54" t="s">
        <v>703</v>
      </c>
      <c r="C53" s="54" t="s">
        <v>37</v>
      </c>
      <c r="D53" s="54" t="s">
        <v>38</v>
      </c>
    </row>
    <row r="54" spans="1:4" ht="12.75">
      <c r="A54" s="54" t="s">
        <v>1000</v>
      </c>
      <c r="B54" s="54" t="s">
        <v>610</v>
      </c>
      <c r="C54" s="54" t="s">
        <v>896</v>
      </c>
      <c r="D54" s="54" t="s">
        <v>1001</v>
      </c>
    </row>
    <row r="55" spans="1:4" ht="12.75">
      <c r="A55" s="54" t="s">
        <v>732</v>
      </c>
      <c r="B55" s="54" t="s">
        <v>611</v>
      </c>
      <c r="C55" s="54" t="s">
        <v>897</v>
      </c>
      <c r="D55" s="54" t="s">
        <v>911</v>
      </c>
    </row>
    <row r="56" spans="1:4" ht="12.75">
      <c r="A56" s="54" t="s">
        <v>7</v>
      </c>
      <c r="B56" s="54" t="s">
        <v>509</v>
      </c>
      <c r="C56" s="54" t="s">
        <v>8</v>
      </c>
      <c r="D56" s="54" t="s">
        <v>9</v>
      </c>
    </row>
    <row r="57" spans="1:4" ht="12.75">
      <c r="A57" s="54" t="s">
        <v>1002</v>
      </c>
      <c r="B57" s="54" t="s">
        <v>511</v>
      </c>
      <c r="C57" s="54" t="s">
        <v>1003</v>
      </c>
      <c r="D57" s="54" t="s">
        <v>1004</v>
      </c>
    </row>
    <row r="58" spans="1:4" ht="12.75">
      <c r="A58" s="54" t="s">
        <v>1005</v>
      </c>
      <c r="B58" s="54" t="s">
        <v>510</v>
      </c>
      <c r="C58" s="54" t="s">
        <v>200</v>
      </c>
      <c r="D58" s="54" t="s">
        <v>257</v>
      </c>
    </row>
    <row r="59" spans="1:4" ht="12.75">
      <c r="A59" s="54" t="s">
        <v>1006</v>
      </c>
      <c r="B59" s="54" t="s">
        <v>682</v>
      </c>
      <c r="C59" s="54" t="s">
        <v>908</v>
      </c>
      <c r="D59" s="54" t="s">
        <v>1007</v>
      </c>
    </row>
    <row r="60" spans="1:4" ht="12.75">
      <c r="A60" s="54" t="s">
        <v>64</v>
      </c>
      <c r="B60" s="54" t="s">
        <v>712</v>
      </c>
      <c r="C60" s="54" t="s">
        <v>65</v>
      </c>
      <c r="D60" s="54" t="s">
        <v>965</v>
      </c>
    </row>
    <row r="61" spans="1:4" ht="12.75">
      <c r="A61" s="54" t="s">
        <v>116</v>
      </c>
      <c r="B61" s="54" t="s">
        <v>115</v>
      </c>
      <c r="C61" s="54" t="s">
        <v>117</v>
      </c>
      <c r="D61" s="54" t="s">
        <v>118</v>
      </c>
    </row>
    <row r="62" spans="1:4" ht="12.75">
      <c r="A62" s="54" t="s">
        <v>1008</v>
      </c>
      <c r="B62" s="54" t="s">
        <v>612</v>
      </c>
      <c r="C62" s="54" t="s">
        <v>1009</v>
      </c>
      <c r="D62" s="54" t="s">
        <v>1010</v>
      </c>
    </row>
    <row r="63" spans="1:4" ht="12.75">
      <c r="A63" s="54" t="s">
        <v>119</v>
      </c>
      <c r="B63" s="54" t="s">
        <v>416</v>
      </c>
      <c r="C63" s="54" t="s">
        <v>251</v>
      </c>
      <c r="D63" s="54" t="s">
        <v>310</v>
      </c>
    </row>
    <row r="64" spans="1:4" ht="12.75">
      <c r="A64" s="54" t="s">
        <v>181</v>
      </c>
      <c r="B64" s="54" t="s">
        <v>180</v>
      </c>
      <c r="C64" s="54" t="s">
        <v>964</v>
      </c>
      <c r="D64" s="54" t="s">
        <v>965</v>
      </c>
    </row>
    <row r="65" spans="1:4" ht="12.75">
      <c r="A65" s="54" t="s">
        <v>432</v>
      </c>
      <c r="B65" s="54" t="s">
        <v>613</v>
      </c>
      <c r="C65" s="54" t="s">
        <v>1011</v>
      </c>
      <c r="D65" s="54" t="s">
        <v>1012</v>
      </c>
    </row>
    <row r="66" spans="1:4" ht="12.75">
      <c r="A66" s="54" t="s">
        <v>1013</v>
      </c>
      <c r="B66" s="54" t="s">
        <v>513</v>
      </c>
      <c r="C66" s="54" t="s">
        <v>1014</v>
      </c>
      <c r="D66" s="54" t="s">
        <v>1015</v>
      </c>
    </row>
    <row r="67" spans="1:4" ht="12.75">
      <c r="A67" s="54" t="s">
        <v>1016</v>
      </c>
      <c r="B67" s="54" t="s">
        <v>512</v>
      </c>
      <c r="C67" s="54" t="s">
        <v>201</v>
      </c>
      <c r="D67" s="54" t="s">
        <v>258</v>
      </c>
    </row>
    <row r="68" spans="1:4" ht="12.75">
      <c r="A68" s="54" t="s">
        <v>433</v>
      </c>
      <c r="B68" s="54" t="s">
        <v>614</v>
      </c>
      <c r="C68" s="54" t="s">
        <v>1017</v>
      </c>
      <c r="D68" s="54" t="s">
        <v>1018</v>
      </c>
    </row>
    <row r="69" spans="1:4" ht="12.75">
      <c r="A69" s="54" t="s">
        <v>1019</v>
      </c>
      <c r="B69" s="54" t="s">
        <v>514</v>
      </c>
      <c r="C69" s="54" t="s">
        <v>1020</v>
      </c>
      <c r="D69" s="54" t="s">
        <v>965</v>
      </c>
    </row>
    <row r="70" spans="1:4" ht="12.75">
      <c r="A70" s="54" t="s">
        <v>1021</v>
      </c>
      <c r="B70" s="54" t="s">
        <v>515</v>
      </c>
      <c r="C70" s="54" t="s">
        <v>1022</v>
      </c>
      <c r="D70" s="54" t="s">
        <v>1023</v>
      </c>
    </row>
    <row r="71" spans="1:4" ht="12.75">
      <c r="A71" s="54" t="s">
        <v>1024</v>
      </c>
      <c r="B71" s="54" t="s">
        <v>516</v>
      </c>
      <c r="C71" s="54" t="s">
        <v>202</v>
      </c>
      <c r="D71" s="54" t="s">
        <v>259</v>
      </c>
    </row>
    <row r="72" spans="1:4" ht="12.75">
      <c r="A72" s="54" t="s">
        <v>733</v>
      </c>
      <c r="B72" s="54" t="s">
        <v>517</v>
      </c>
      <c r="C72" s="54" t="s">
        <v>1025</v>
      </c>
      <c r="D72" s="54" t="s">
        <v>1026</v>
      </c>
    </row>
    <row r="73" spans="1:4" ht="12.75">
      <c r="A73" s="54" t="s">
        <v>1027</v>
      </c>
      <c r="B73" s="54" t="s">
        <v>518</v>
      </c>
      <c r="C73" s="54" t="s">
        <v>203</v>
      </c>
      <c r="D73" s="54" t="s">
        <v>1028</v>
      </c>
    </row>
    <row r="74" spans="1:4" ht="12.75">
      <c r="A74" s="54" t="s">
        <v>734</v>
      </c>
      <c r="B74" s="54" t="s">
        <v>520</v>
      </c>
      <c r="C74" s="54" t="s">
        <v>204</v>
      </c>
      <c r="D74" s="54" t="s">
        <v>260</v>
      </c>
    </row>
    <row r="75" spans="1:4" ht="12.75">
      <c r="A75" s="54" t="s">
        <v>735</v>
      </c>
      <c r="B75" s="54" t="s">
        <v>519</v>
      </c>
      <c r="C75" s="54" t="s">
        <v>205</v>
      </c>
      <c r="D75" s="54" t="s">
        <v>261</v>
      </c>
    </row>
    <row r="76" spans="1:4" ht="12.75">
      <c r="A76" s="54" t="s">
        <v>1029</v>
      </c>
      <c r="B76" s="54" t="s">
        <v>521</v>
      </c>
      <c r="C76" s="54" t="s">
        <v>1030</v>
      </c>
      <c r="D76" s="54" t="s">
        <v>1031</v>
      </c>
    </row>
    <row r="77" spans="1:4" ht="12.75">
      <c r="A77" s="54" t="s">
        <v>1032</v>
      </c>
      <c r="B77" s="54" t="s">
        <v>522</v>
      </c>
      <c r="C77" s="54" t="s">
        <v>206</v>
      </c>
      <c r="D77" s="54" t="s">
        <v>1033</v>
      </c>
    </row>
    <row r="78" spans="1:4" ht="12.75">
      <c r="A78" s="54" t="s">
        <v>121</v>
      </c>
      <c r="B78" s="54" t="s">
        <v>120</v>
      </c>
      <c r="C78" s="54" t="s">
        <v>122</v>
      </c>
      <c r="D78" s="54" t="s">
        <v>123</v>
      </c>
    </row>
    <row r="79" spans="1:4" ht="12.75">
      <c r="A79" s="54" t="s">
        <v>737</v>
      </c>
      <c r="B79" s="54" t="s">
        <v>616</v>
      </c>
      <c r="C79" s="54" t="s">
        <v>1034</v>
      </c>
      <c r="D79" s="54" t="s">
        <v>1035</v>
      </c>
    </row>
    <row r="80" spans="1:4" ht="12.75">
      <c r="A80" s="54" t="s">
        <v>183</v>
      </c>
      <c r="B80" s="54" t="s">
        <v>182</v>
      </c>
      <c r="C80" s="54" t="s">
        <v>964</v>
      </c>
      <c r="D80" s="54" t="s">
        <v>965</v>
      </c>
    </row>
    <row r="81" spans="1:4" ht="12.75">
      <c r="A81" s="54" t="s">
        <v>738</v>
      </c>
      <c r="B81" s="54" t="s">
        <v>617</v>
      </c>
      <c r="C81" s="54" t="s">
        <v>1036</v>
      </c>
      <c r="D81" s="54" t="s">
        <v>1037</v>
      </c>
    </row>
    <row r="82" spans="1:4" ht="12.75">
      <c r="A82" s="54" t="s">
        <v>585</v>
      </c>
      <c r="B82" s="54" t="s">
        <v>618</v>
      </c>
      <c r="C82" s="54" t="s">
        <v>1038</v>
      </c>
      <c r="D82" s="54" t="s">
        <v>1039</v>
      </c>
    </row>
    <row r="83" spans="1:4" ht="12.75">
      <c r="A83" s="54" t="s">
        <v>125</v>
      </c>
      <c r="B83" s="54" t="s">
        <v>124</v>
      </c>
      <c r="C83" s="54" t="s">
        <v>964</v>
      </c>
      <c r="D83" s="54" t="s">
        <v>965</v>
      </c>
    </row>
    <row r="84" spans="1:4" ht="12.75">
      <c r="A84" s="54" t="s">
        <v>739</v>
      </c>
      <c r="B84" s="54" t="s">
        <v>523</v>
      </c>
      <c r="C84" s="54" t="s">
        <v>1040</v>
      </c>
      <c r="D84" s="54" t="s">
        <v>1041</v>
      </c>
    </row>
    <row r="85" spans="1:4" ht="12.75">
      <c r="A85" s="54" t="s">
        <v>740</v>
      </c>
      <c r="B85" s="54" t="s">
        <v>524</v>
      </c>
      <c r="C85" s="54" t="s">
        <v>1042</v>
      </c>
      <c r="D85" s="54" t="s">
        <v>1043</v>
      </c>
    </row>
    <row r="86" spans="1:4" ht="12.75">
      <c r="A86" s="54" t="s">
        <v>1044</v>
      </c>
      <c r="B86" s="54" t="s">
        <v>672</v>
      </c>
      <c r="C86" s="54" t="s">
        <v>1045</v>
      </c>
      <c r="D86" s="54" t="s">
        <v>1046</v>
      </c>
    </row>
    <row r="87" spans="1:4" ht="12.75">
      <c r="A87" s="54" t="s">
        <v>66</v>
      </c>
      <c r="B87" s="54" t="s">
        <v>713</v>
      </c>
      <c r="C87" s="54" t="s">
        <v>964</v>
      </c>
      <c r="D87" s="54" t="s">
        <v>965</v>
      </c>
    </row>
    <row r="88" spans="1:4" ht="12.75">
      <c r="A88" s="54" t="s">
        <v>1047</v>
      </c>
      <c r="B88" s="54" t="s">
        <v>619</v>
      </c>
      <c r="C88" s="54" t="s">
        <v>1048</v>
      </c>
      <c r="D88" s="54" t="s">
        <v>1049</v>
      </c>
    </row>
    <row r="89" spans="1:4" ht="12.75">
      <c r="A89" s="54" t="s">
        <v>414</v>
      </c>
      <c r="B89" s="54" t="s">
        <v>701</v>
      </c>
      <c r="C89" s="54" t="s">
        <v>39</v>
      </c>
      <c r="D89" s="54" t="s">
        <v>40</v>
      </c>
    </row>
    <row r="90" spans="1:4" ht="12.75">
      <c r="A90" s="54" t="s">
        <v>413</v>
      </c>
      <c r="B90" s="54" t="s">
        <v>700</v>
      </c>
      <c r="C90" s="54" t="s">
        <v>41</v>
      </c>
      <c r="D90" s="54" t="s">
        <v>42</v>
      </c>
    </row>
    <row r="91" spans="1:4" ht="12.75">
      <c r="A91" s="54" t="s">
        <v>127</v>
      </c>
      <c r="B91" s="54" t="s">
        <v>126</v>
      </c>
      <c r="C91" s="54" t="s">
        <v>128</v>
      </c>
      <c r="D91" s="54" t="s">
        <v>129</v>
      </c>
    </row>
    <row r="92" spans="1:4" ht="12.75">
      <c r="A92" s="54" t="s">
        <v>1050</v>
      </c>
      <c r="B92" s="54" t="s">
        <v>620</v>
      </c>
      <c r="C92" s="54" t="s">
        <v>207</v>
      </c>
      <c r="D92" s="54" t="s">
        <v>288</v>
      </c>
    </row>
    <row r="93" spans="1:4" ht="12.75">
      <c r="A93" s="54" t="s">
        <v>1052</v>
      </c>
      <c r="B93" s="54" t="s">
        <v>1051</v>
      </c>
      <c r="C93" s="54" t="s">
        <v>898</v>
      </c>
      <c r="D93" s="54" t="s">
        <v>912</v>
      </c>
    </row>
    <row r="94" spans="1:4" ht="12.75">
      <c r="A94" s="54" t="s">
        <v>741</v>
      </c>
      <c r="B94" s="54" t="s">
        <v>494</v>
      </c>
      <c r="C94" s="54" t="s">
        <v>898</v>
      </c>
      <c r="D94" s="54" t="s">
        <v>912</v>
      </c>
    </row>
    <row r="95" spans="1:4" ht="12.75">
      <c r="A95" s="54" t="s">
        <v>742</v>
      </c>
      <c r="B95" s="54" t="s">
        <v>495</v>
      </c>
      <c r="C95" s="54" t="s">
        <v>898</v>
      </c>
      <c r="D95" s="54" t="s">
        <v>912</v>
      </c>
    </row>
    <row r="96" spans="1:4" ht="12.75">
      <c r="A96" s="54" t="s">
        <v>1053</v>
      </c>
      <c r="B96" s="54" t="s">
        <v>621</v>
      </c>
      <c r="C96" s="54" t="s">
        <v>964</v>
      </c>
      <c r="D96" s="54" t="s">
        <v>965</v>
      </c>
    </row>
    <row r="97" spans="1:4" ht="12.75">
      <c r="A97" s="54" t="s">
        <v>586</v>
      </c>
      <c r="B97" s="54" t="s">
        <v>622</v>
      </c>
      <c r="C97" s="54" t="s">
        <v>1054</v>
      </c>
      <c r="D97" s="54" t="s">
        <v>913</v>
      </c>
    </row>
    <row r="98" spans="1:4" ht="12.75">
      <c r="A98" s="54" t="s">
        <v>1055</v>
      </c>
      <c r="B98" s="54" t="s">
        <v>623</v>
      </c>
      <c r="C98" s="54" t="s">
        <v>1056</v>
      </c>
      <c r="D98" s="54" t="s">
        <v>1057</v>
      </c>
    </row>
    <row r="99" spans="1:4" ht="12.75">
      <c r="A99" s="54" t="s">
        <v>587</v>
      </c>
      <c r="B99" s="54" t="s">
        <v>624</v>
      </c>
      <c r="C99" s="54" t="s">
        <v>208</v>
      </c>
      <c r="D99" s="54" t="s">
        <v>1058</v>
      </c>
    </row>
    <row r="100" spans="1:4" ht="12.75">
      <c r="A100" s="54" t="s">
        <v>743</v>
      </c>
      <c r="B100" s="54" t="s">
        <v>625</v>
      </c>
      <c r="C100" s="54" t="s">
        <v>899</v>
      </c>
      <c r="D100" s="54" t="s">
        <v>1059</v>
      </c>
    </row>
    <row r="101" spans="1:4" ht="12.75">
      <c r="A101" s="54" t="s">
        <v>1060</v>
      </c>
      <c r="B101" s="54" t="s">
        <v>626</v>
      </c>
      <c r="C101" s="54" t="s">
        <v>209</v>
      </c>
      <c r="D101" s="54" t="s">
        <v>1061</v>
      </c>
    </row>
    <row r="102" spans="1:4" ht="12.75">
      <c r="A102" s="54" t="s">
        <v>43</v>
      </c>
      <c r="B102" s="54" t="s">
        <v>698</v>
      </c>
      <c r="C102" s="54" t="s">
        <v>246</v>
      </c>
      <c r="D102" s="54" t="s">
        <v>44</v>
      </c>
    </row>
    <row r="103" spans="1:4" ht="12.75">
      <c r="A103" s="54" t="s">
        <v>45</v>
      </c>
      <c r="B103" s="54" t="s">
        <v>696</v>
      </c>
      <c r="C103" s="54" t="s">
        <v>46</v>
      </c>
      <c r="D103" s="54" t="s">
        <v>47</v>
      </c>
    </row>
    <row r="104" spans="1:4" ht="12.75">
      <c r="A104" s="54" t="s">
        <v>48</v>
      </c>
      <c r="B104" s="54" t="s">
        <v>697</v>
      </c>
      <c r="C104" s="54" t="s">
        <v>245</v>
      </c>
      <c r="D104" s="54" t="s">
        <v>49</v>
      </c>
    </row>
    <row r="105" spans="1:4" ht="12.75">
      <c r="A105" s="54" t="s">
        <v>50</v>
      </c>
      <c r="B105" s="54" t="s">
        <v>705</v>
      </c>
      <c r="C105" s="54" t="s">
        <v>51</v>
      </c>
      <c r="D105" s="54" t="s">
        <v>52</v>
      </c>
    </row>
    <row r="106" spans="1:4" ht="12.75">
      <c r="A106" s="54" t="s">
        <v>1063</v>
      </c>
      <c r="B106" s="54" t="s">
        <v>1062</v>
      </c>
      <c r="C106" s="54" t="s">
        <v>907</v>
      </c>
      <c r="D106" s="54" t="s">
        <v>1064</v>
      </c>
    </row>
    <row r="107" spans="1:4" ht="12.75">
      <c r="A107" s="54" t="s">
        <v>1066</v>
      </c>
      <c r="B107" s="54" t="s">
        <v>1065</v>
      </c>
      <c r="C107" s="54" t="s">
        <v>907</v>
      </c>
      <c r="D107" s="54" t="s">
        <v>1064</v>
      </c>
    </row>
    <row r="108" spans="1:4" ht="12.75">
      <c r="A108" s="54" t="s">
        <v>1068</v>
      </c>
      <c r="B108" s="54" t="s">
        <v>1067</v>
      </c>
      <c r="C108" s="54" t="s">
        <v>907</v>
      </c>
      <c r="D108" s="54" t="s">
        <v>1064</v>
      </c>
    </row>
    <row r="109" spans="1:4" ht="12.75">
      <c r="A109" s="54" t="s">
        <v>131</v>
      </c>
      <c r="B109" s="54" t="s">
        <v>130</v>
      </c>
      <c r="C109" s="54" t="s">
        <v>964</v>
      </c>
      <c r="D109" s="54" t="s">
        <v>965</v>
      </c>
    </row>
    <row r="110" spans="1:4" ht="12.75">
      <c r="A110" s="54" t="s">
        <v>588</v>
      </c>
      <c r="B110" s="54" t="s">
        <v>627</v>
      </c>
      <c r="C110" s="54" t="s">
        <v>900</v>
      </c>
      <c r="D110" s="54" t="s">
        <v>1069</v>
      </c>
    </row>
    <row r="111" spans="1:4" ht="12.75">
      <c r="A111" s="54" t="s">
        <v>1070</v>
      </c>
      <c r="B111" s="54" t="s">
        <v>628</v>
      </c>
      <c r="C111" s="54" t="s">
        <v>210</v>
      </c>
      <c r="D111" s="54" t="s">
        <v>1071</v>
      </c>
    </row>
    <row r="112" spans="1:4" ht="12.75">
      <c r="A112" s="54" t="s">
        <v>744</v>
      </c>
      <c r="B112" s="54" t="s">
        <v>629</v>
      </c>
      <c r="C112" s="54" t="s">
        <v>1072</v>
      </c>
      <c r="D112" s="54" t="s">
        <v>289</v>
      </c>
    </row>
    <row r="113" spans="1:4" ht="12.75">
      <c r="A113" s="54" t="s">
        <v>1073</v>
      </c>
      <c r="B113" s="54" t="s">
        <v>630</v>
      </c>
      <c r="C113" s="54" t="s">
        <v>1074</v>
      </c>
      <c r="D113" s="54" t="s">
        <v>914</v>
      </c>
    </row>
    <row r="114" spans="1:4" ht="12.75">
      <c r="A114" s="54" t="s">
        <v>745</v>
      </c>
      <c r="B114" s="54" t="s">
        <v>631</v>
      </c>
      <c r="C114" s="54" t="s">
        <v>1075</v>
      </c>
      <c r="D114" s="54" t="s">
        <v>1076</v>
      </c>
    </row>
    <row r="115" spans="1:4" ht="12.75">
      <c r="A115" s="54" t="s">
        <v>589</v>
      </c>
      <c r="B115" s="54" t="s">
        <v>632</v>
      </c>
      <c r="C115" s="54" t="s">
        <v>1077</v>
      </c>
      <c r="D115" s="54" t="s">
        <v>1078</v>
      </c>
    </row>
    <row r="116" spans="1:4" ht="12.75">
      <c r="A116" s="54" t="s">
        <v>746</v>
      </c>
      <c r="B116" s="54" t="s">
        <v>526</v>
      </c>
      <c r="C116" s="54" t="s">
        <v>1079</v>
      </c>
      <c r="D116" s="54" t="s">
        <v>1080</v>
      </c>
    </row>
    <row r="117" spans="1:4" ht="12.75">
      <c r="A117" s="54" t="s">
        <v>747</v>
      </c>
      <c r="B117" s="54" t="s">
        <v>525</v>
      </c>
      <c r="C117" s="54" t="s">
        <v>1079</v>
      </c>
      <c r="D117" s="54" t="s">
        <v>1080</v>
      </c>
    </row>
    <row r="118" spans="1:4" ht="12.75">
      <c r="A118" s="54" t="s">
        <v>1081</v>
      </c>
      <c r="B118" s="54" t="s">
        <v>527</v>
      </c>
      <c r="C118" s="54" t="s">
        <v>1082</v>
      </c>
      <c r="D118" s="54" t="s">
        <v>1083</v>
      </c>
    </row>
    <row r="119" spans="1:4" ht="12.75">
      <c r="A119" s="54" t="s">
        <v>748</v>
      </c>
      <c r="B119" s="54" t="s">
        <v>528</v>
      </c>
      <c r="C119" s="54" t="s">
        <v>211</v>
      </c>
      <c r="D119" s="54" t="s">
        <v>290</v>
      </c>
    </row>
    <row r="120" spans="1:4" ht="12.75">
      <c r="A120" s="54" t="s">
        <v>313</v>
      </c>
      <c r="B120" s="54" t="s">
        <v>529</v>
      </c>
      <c r="C120" s="54" t="s">
        <v>212</v>
      </c>
      <c r="D120" s="54" t="s">
        <v>1085</v>
      </c>
    </row>
    <row r="121" spans="1:4" ht="12.75">
      <c r="A121" s="54" t="s">
        <v>1084</v>
      </c>
      <c r="B121" s="54" t="s">
        <v>633</v>
      </c>
      <c r="C121" s="54" t="s">
        <v>212</v>
      </c>
      <c r="D121" s="54" t="s">
        <v>1085</v>
      </c>
    </row>
    <row r="122" spans="1:4" ht="12.75">
      <c r="A122" s="54" t="s">
        <v>185</v>
      </c>
      <c r="B122" s="54" t="s">
        <v>184</v>
      </c>
      <c r="C122" s="54" t="s">
        <v>964</v>
      </c>
      <c r="D122" s="54" t="s">
        <v>965</v>
      </c>
    </row>
    <row r="123" spans="1:4" ht="12.75">
      <c r="A123" s="54" t="s">
        <v>1086</v>
      </c>
      <c r="B123" s="54" t="s">
        <v>634</v>
      </c>
      <c r="C123" s="54" t="s">
        <v>1087</v>
      </c>
      <c r="D123" s="54" t="s">
        <v>1088</v>
      </c>
    </row>
    <row r="124" spans="1:4" ht="12.75">
      <c r="A124" s="54" t="s">
        <v>14</v>
      </c>
      <c r="B124" s="54" t="s">
        <v>532</v>
      </c>
      <c r="C124" s="54" t="s">
        <v>964</v>
      </c>
      <c r="D124" s="54" t="s">
        <v>965</v>
      </c>
    </row>
    <row r="125" spans="1:4" ht="12.75">
      <c r="A125" s="54" t="s">
        <v>1089</v>
      </c>
      <c r="B125" s="54" t="s">
        <v>530</v>
      </c>
      <c r="C125" s="54" t="s">
        <v>1090</v>
      </c>
      <c r="D125" s="54" t="s">
        <v>1091</v>
      </c>
    </row>
    <row r="126" spans="1:4" ht="12.75">
      <c r="A126" s="54" t="s">
        <v>1092</v>
      </c>
      <c r="B126" s="54" t="s">
        <v>531</v>
      </c>
      <c r="C126" s="54" t="s">
        <v>1090</v>
      </c>
      <c r="D126" s="54" t="s">
        <v>1091</v>
      </c>
    </row>
    <row r="127" spans="1:4" ht="12.75">
      <c r="A127" s="54" t="s">
        <v>67</v>
      </c>
      <c r="B127" s="54" t="s">
        <v>714</v>
      </c>
      <c r="C127" s="54" t="s">
        <v>964</v>
      </c>
      <c r="D127" s="54" t="s">
        <v>965</v>
      </c>
    </row>
    <row r="128" spans="1:4" ht="12.75">
      <c r="A128" s="54" t="s">
        <v>590</v>
      </c>
      <c r="B128" s="54" t="s">
        <v>635</v>
      </c>
      <c r="C128" s="54" t="s">
        <v>901</v>
      </c>
      <c r="D128" s="54" t="s">
        <v>1093</v>
      </c>
    </row>
    <row r="129" spans="1:4" ht="12.75">
      <c r="A129" s="54" t="s">
        <v>1094</v>
      </c>
      <c r="B129" s="54" t="s">
        <v>636</v>
      </c>
      <c r="C129" s="54" t="s">
        <v>1095</v>
      </c>
      <c r="D129" s="54" t="s">
        <v>1096</v>
      </c>
    </row>
    <row r="130" spans="1:4" ht="12.75">
      <c r="A130" s="54" t="s">
        <v>1097</v>
      </c>
      <c r="B130" s="54" t="s">
        <v>637</v>
      </c>
      <c r="C130" s="54" t="s">
        <v>1098</v>
      </c>
      <c r="D130" s="54" t="s">
        <v>1099</v>
      </c>
    </row>
    <row r="131" spans="1:4" ht="12.75">
      <c r="A131" s="54" t="s">
        <v>591</v>
      </c>
      <c r="B131" s="54" t="s">
        <v>638</v>
      </c>
      <c r="C131" s="54" t="s">
        <v>1100</v>
      </c>
      <c r="D131" s="54" t="s">
        <v>1101</v>
      </c>
    </row>
    <row r="132" spans="1:4" ht="12.75">
      <c r="A132" s="54" t="s">
        <v>1102</v>
      </c>
      <c r="B132" s="54" t="s">
        <v>639</v>
      </c>
      <c r="C132" s="54" t="s">
        <v>1103</v>
      </c>
      <c r="D132" s="54" t="s">
        <v>1104</v>
      </c>
    </row>
    <row r="133" spans="1:4" ht="12.75">
      <c r="A133" s="54" t="s">
        <v>749</v>
      </c>
      <c r="B133" s="54" t="s">
        <v>535</v>
      </c>
      <c r="C133" s="54" t="s">
        <v>1105</v>
      </c>
      <c r="D133" s="54" t="s">
        <v>1106</v>
      </c>
    </row>
    <row r="134" spans="1:4" ht="12.75">
      <c r="A134" s="54" t="s">
        <v>750</v>
      </c>
      <c r="B134" s="54" t="s">
        <v>534</v>
      </c>
      <c r="C134" s="54" t="s">
        <v>1107</v>
      </c>
      <c r="D134" s="54" t="s">
        <v>1108</v>
      </c>
    </row>
    <row r="135" spans="1:4" ht="12.75">
      <c r="A135" s="54" t="s">
        <v>751</v>
      </c>
      <c r="B135" s="54" t="s">
        <v>533</v>
      </c>
      <c r="C135" s="54" t="s">
        <v>1107</v>
      </c>
      <c r="D135" s="54" t="s">
        <v>1108</v>
      </c>
    </row>
    <row r="136" spans="1:4" ht="12.75">
      <c r="A136" s="54" t="s">
        <v>1109</v>
      </c>
      <c r="B136" s="54" t="s">
        <v>640</v>
      </c>
      <c r="C136" s="54" t="s">
        <v>1110</v>
      </c>
      <c r="D136" s="54" t="s">
        <v>1111</v>
      </c>
    </row>
    <row r="137" spans="1:4" ht="12.75">
      <c r="A137" s="54" t="s">
        <v>133</v>
      </c>
      <c r="B137" s="54" t="s">
        <v>132</v>
      </c>
      <c r="C137" s="54" t="s">
        <v>964</v>
      </c>
      <c r="D137" s="54" t="s">
        <v>965</v>
      </c>
    </row>
    <row r="138" spans="1:4" ht="12.75">
      <c r="A138" s="54" t="s">
        <v>15</v>
      </c>
      <c r="B138" s="54" t="s">
        <v>536</v>
      </c>
      <c r="C138" s="54" t="s">
        <v>964</v>
      </c>
      <c r="D138" s="54" t="s">
        <v>965</v>
      </c>
    </row>
    <row r="139" spans="1:4" ht="12.75">
      <c r="A139" s="54" t="s">
        <v>1112</v>
      </c>
      <c r="B139" s="54" t="s">
        <v>641</v>
      </c>
      <c r="C139" s="54" t="s">
        <v>1113</v>
      </c>
      <c r="D139" s="54" t="s">
        <v>1114</v>
      </c>
    </row>
    <row r="140" spans="1:4" ht="12.75">
      <c r="A140" s="54" t="s">
        <v>752</v>
      </c>
      <c r="B140" s="54" t="s">
        <v>642</v>
      </c>
      <c r="C140" s="54" t="s">
        <v>213</v>
      </c>
      <c r="D140" s="54" t="s">
        <v>1115</v>
      </c>
    </row>
    <row r="141" spans="1:4" ht="12.75">
      <c r="A141" s="54" t="s">
        <v>68</v>
      </c>
      <c r="B141" s="54" t="s">
        <v>715</v>
      </c>
      <c r="C141" s="54" t="s">
        <v>964</v>
      </c>
      <c r="D141" s="54" t="s">
        <v>965</v>
      </c>
    </row>
    <row r="142" spans="1:4" ht="12.75">
      <c r="A142" s="54" t="s">
        <v>135</v>
      </c>
      <c r="B142" s="54" t="s">
        <v>134</v>
      </c>
      <c r="C142" s="54" t="s">
        <v>964</v>
      </c>
      <c r="D142" s="54" t="s">
        <v>965</v>
      </c>
    </row>
    <row r="143" spans="1:4" ht="12.75">
      <c r="A143" s="54" t="s">
        <v>1116</v>
      </c>
      <c r="B143" s="54" t="s">
        <v>643</v>
      </c>
      <c r="C143" s="54" t="s">
        <v>373</v>
      </c>
      <c r="D143" s="54" t="s">
        <v>374</v>
      </c>
    </row>
    <row r="144" spans="1:4" ht="12.75">
      <c r="A144" s="54" t="s">
        <v>1117</v>
      </c>
      <c r="B144" s="54" t="s">
        <v>644</v>
      </c>
      <c r="C144" s="54" t="s">
        <v>214</v>
      </c>
      <c r="D144" s="54" t="s">
        <v>1118</v>
      </c>
    </row>
    <row r="145" spans="1:4" ht="12.75">
      <c r="A145" s="54" t="s">
        <v>1119</v>
      </c>
      <c r="B145" s="54" t="s">
        <v>541</v>
      </c>
      <c r="C145" s="54" t="s">
        <v>1120</v>
      </c>
      <c r="D145" s="54" t="s">
        <v>1121</v>
      </c>
    </row>
    <row r="146" spans="1:4" ht="12.75">
      <c r="A146" s="54" t="s">
        <v>1122</v>
      </c>
      <c r="B146" s="54" t="s">
        <v>540</v>
      </c>
      <c r="C146" s="54" t="s">
        <v>215</v>
      </c>
      <c r="D146" s="54" t="s">
        <v>291</v>
      </c>
    </row>
    <row r="147" spans="1:4" ht="12.75">
      <c r="A147" s="54" t="s">
        <v>592</v>
      </c>
      <c r="B147" s="54" t="s">
        <v>702</v>
      </c>
      <c r="C147" s="54" t="s">
        <v>248</v>
      </c>
      <c r="D147" s="54" t="s">
        <v>53</v>
      </c>
    </row>
    <row r="148" spans="1:4" ht="12.75">
      <c r="A148" s="54" t="s">
        <v>338</v>
      </c>
      <c r="B148" s="54" t="s">
        <v>645</v>
      </c>
      <c r="C148" s="54" t="s">
        <v>375</v>
      </c>
      <c r="D148" s="54" t="s">
        <v>376</v>
      </c>
    </row>
    <row r="149" spans="1:4" ht="12.75">
      <c r="A149" s="54" t="s">
        <v>1123</v>
      </c>
      <c r="B149" s="54" t="s">
        <v>543</v>
      </c>
      <c r="C149" s="54" t="s">
        <v>1124</v>
      </c>
      <c r="D149" s="54" t="s">
        <v>1125</v>
      </c>
    </row>
    <row r="150" spans="1:4" ht="12.75">
      <c r="A150" s="54" t="s">
        <v>1126</v>
      </c>
      <c r="B150" s="54" t="s">
        <v>542</v>
      </c>
      <c r="C150" s="54" t="s">
        <v>1127</v>
      </c>
      <c r="D150" s="54" t="s">
        <v>1128</v>
      </c>
    </row>
    <row r="151" spans="1:4" ht="12.75">
      <c r="A151" s="54" t="s">
        <v>1129</v>
      </c>
      <c r="B151" s="54" t="s">
        <v>544</v>
      </c>
      <c r="C151" s="54" t="s">
        <v>1130</v>
      </c>
      <c r="D151" s="54" t="s">
        <v>1131</v>
      </c>
    </row>
    <row r="152" spans="1:4" ht="12.75">
      <c r="A152" s="54" t="s">
        <v>339</v>
      </c>
      <c r="B152" s="54" t="s">
        <v>545</v>
      </c>
      <c r="C152" s="54" t="s">
        <v>1132</v>
      </c>
      <c r="D152" s="54" t="s">
        <v>1133</v>
      </c>
    </row>
    <row r="153" spans="1:4" ht="12.75">
      <c r="A153" s="54" t="s">
        <v>54</v>
      </c>
      <c r="B153" s="54" t="s">
        <v>704</v>
      </c>
      <c r="C153" s="54" t="s">
        <v>55</v>
      </c>
      <c r="D153" s="54" t="s">
        <v>56</v>
      </c>
    </row>
    <row r="154" spans="1:4" ht="12.75">
      <c r="A154" s="54" t="s">
        <v>340</v>
      </c>
      <c r="B154" s="54" t="s">
        <v>546</v>
      </c>
      <c r="C154" s="54" t="s">
        <v>903</v>
      </c>
      <c r="D154" s="54" t="s">
        <v>1136</v>
      </c>
    </row>
    <row r="155" spans="1:4" ht="12.75">
      <c r="A155" s="54" t="s">
        <v>17</v>
      </c>
      <c r="B155" s="54" t="s">
        <v>16</v>
      </c>
      <c r="C155" s="54" t="s">
        <v>964</v>
      </c>
      <c r="D155" s="54" t="s">
        <v>965</v>
      </c>
    </row>
    <row r="156" spans="1:4" ht="12.75">
      <c r="A156" s="54" t="s">
        <v>593</v>
      </c>
      <c r="B156" s="54" t="s">
        <v>646</v>
      </c>
      <c r="C156" s="54" t="s">
        <v>1137</v>
      </c>
      <c r="D156" s="54" t="s">
        <v>1138</v>
      </c>
    </row>
    <row r="157" spans="1:4" ht="12.75">
      <c r="A157" s="54" t="s">
        <v>1139</v>
      </c>
      <c r="B157" s="54" t="s">
        <v>548</v>
      </c>
      <c r="C157" s="54" t="s">
        <v>216</v>
      </c>
      <c r="D157" s="54" t="s">
        <v>292</v>
      </c>
    </row>
    <row r="158" spans="1:4" ht="12.75">
      <c r="A158" s="54" t="s">
        <v>1140</v>
      </c>
      <c r="B158" s="54" t="s">
        <v>547</v>
      </c>
      <c r="C158" s="54" t="s">
        <v>216</v>
      </c>
      <c r="D158" s="54" t="s">
        <v>292</v>
      </c>
    </row>
    <row r="159" spans="1:4" ht="12.75">
      <c r="A159" s="54" t="s">
        <v>341</v>
      </c>
      <c r="B159" s="54" t="s">
        <v>550</v>
      </c>
      <c r="C159" s="54" t="s">
        <v>1141</v>
      </c>
      <c r="D159" s="54" t="s">
        <v>1142</v>
      </c>
    </row>
    <row r="160" spans="1:4" ht="12.75">
      <c r="A160" s="54" t="s">
        <v>342</v>
      </c>
      <c r="B160" s="54" t="s">
        <v>551</v>
      </c>
      <c r="C160" s="54" t="s">
        <v>1141</v>
      </c>
      <c r="D160" s="54" t="s">
        <v>1142</v>
      </c>
    </row>
    <row r="161" spans="1:4" ht="12.75">
      <c r="A161" s="54" t="s">
        <v>1143</v>
      </c>
      <c r="B161" s="54" t="s">
        <v>549</v>
      </c>
      <c r="C161" s="54" t="s">
        <v>1141</v>
      </c>
      <c r="D161" s="54" t="s">
        <v>1142</v>
      </c>
    </row>
    <row r="162" spans="1:4" ht="12.75">
      <c r="A162" s="54" t="s">
        <v>343</v>
      </c>
      <c r="B162" s="54" t="s">
        <v>647</v>
      </c>
      <c r="C162" s="54" t="s">
        <v>377</v>
      </c>
      <c r="D162" s="54" t="s">
        <v>378</v>
      </c>
    </row>
    <row r="163" spans="1:4" ht="12.75">
      <c r="A163" s="54" t="s">
        <v>344</v>
      </c>
      <c r="B163" s="54" t="s">
        <v>553</v>
      </c>
      <c r="C163" s="54" t="s">
        <v>217</v>
      </c>
      <c r="D163" s="54" t="s">
        <v>293</v>
      </c>
    </row>
    <row r="164" spans="1:4" ht="12.75">
      <c r="A164" s="54" t="s">
        <v>361</v>
      </c>
      <c r="B164" s="54" t="s">
        <v>552</v>
      </c>
      <c r="C164" s="54" t="s">
        <v>217</v>
      </c>
      <c r="D164" s="54" t="s">
        <v>293</v>
      </c>
    </row>
    <row r="165" spans="1:4" ht="12.75">
      <c r="A165" s="54" t="s">
        <v>362</v>
      </c>
      <c r="B165" s="54" t="s">
        <v>555</v>
      </c>
      <c r="C165" s="54" t="s">
        <v>904</v>
      </c>
      <c r="D165" s="54" t="s">
        <v>1144</v>
      </c>
    </row>
    <row r="166" spans="1:4" ht="12.75">
      <c r="A166" s="54" t="s">
        <v>363</v>
      </c>
      <c r="B166" s="54" t="s">
        <v>554</v>
      </c>
      <c r="C166" s="54" t="s">
        <v>1145</v>
      </c>
      <c r="D166" s="54" t="s">
        <v>1146</v>
      </c>
    </row>
    <row r="167" spans="1:4" ht="12.75">
      <c r="A167" s="54" t="s">
        <v>364</v>
      </c>
      <c r="B167" s="54" t="s">
        <v>556</v>
      </c>
      <c r="C167" s="54" t="s">
        <v>1147</v>
      </c>
      <c r="D167" s="54" t="s">
        <v>1148</v>
      </c>
    </row>
    <row r="168" spans="1:4" ht="12.75">
      <c r="A168" s="54" t="s">
        <v>365</v>
      </c>
      <c r="B168" s="54" t="s">
        <v>557</v>
      </c>
      <c r="C168" s="54" t="s">
        <v>1149</v>
      </c>
      <c r="D168" s="54" t="s">
        <v>1150</v>
      </c>
    </row>
    <row r="169" spans="1:4" ht="12.75">
      <c r="A169" s="54" t="s">
        <v>137</v>
      </c>
      <c r="B169" s="54" t="s">
        <v>136</v>
      </c>
      <c r="C169" s="54" t="s">
        <v>964</v>
      </c>
      <c r="D169" s="54" t="s">
        <v>965</v>
      </c>
    </row>
    <row r="170" spans="1:4" ht="12.75">
      <c r="A170" s="54" t="s">
        <v>1151</v>
      </c>
      <c r="B170" s="54" t="s">
        <v>648</v>
      </c>
      <c r="C170" s="54" t="s">
        <v>218</v>
      </c>
      <c r="D170" s="54" t="s">
        <v>1152</v>
      </c>
    </row>
    <row r="171" spans="1:4" ht="12.75">
      <c r="A171" s="54" t="s">
        <v>1154</v>
      </c>
      <c r="B171" s="54" t="s">
        <v>1153</v>
      </c>
      <c r="C171" s="54" t="s">
        <v>1155</v>
      </c>
      <c r="D171" s="54" t="s">
        <v>1156</v>
      </c>
    </row>
    <row r="172" spans="1:4" ht="12.75">
      <c r="A172" s="54" t="s">
        <v>18</v>
      </c>
      <c r="B172" s="54" t="s">
        <v>558</v>
      </c>
      <c r="C172" s="54" t="s">
        <v>964</v>
      </c>
      <c r="D172" s="54" t="s">
        <v>965</v>
      </c>
    </row>
    <row r="173" spans="1:4" ht="12.75">
      <c r="A173" s="54" t="s">
        <v>1157</v>
      </c>
      <c r="B173" s="54" t="s">
        <v>649</v>
      </c>
      <c r="C173" s="54" t="s">
        <v>219</v>
      </c>
      <c r="D173" s="54" t="s">
        <v>1158</v>
      </c>
    </row>
    <row r="174" spans="1:4" ht="12.75">
      <c r="A174" s="54" t="s">
        <v>420</v>
      </c>
      <c r="B174" s="54" t="s">
        <v>650</v>
      </c>
      <c r="C174" s="54" t="s">
        <v>1159</v>
      </c>
      <c r="D174" s="54" t="s">
        <v>1160</v>
      </c>
    </row>
    <row r="175" spans="1:4" ht="12.75">
      <c r="A175" s="54" t="s">
        <v>57</v>
      </c>
      <c r="B175" s="54" t="s">
        <v>722</v>
      </c>
      <c r="C175" s="54" t="s">
        <v>964</v>
      </c>
      <c r="D175" s="54" t="s">
        <v>965</v>
      </c>
    </row>
    <row r="176" spans="1:4" ht="12.75">
      <c r="A176" s="54" t="s">
        <v>1161</v>
      </c>
      <c r="B176" s="54" t="s">
        <v>651</v>
      </c>
      <c r="C176" s="54" t="s">
        <v>1162</v>
      </c>
      <c r="D176" s="54" t="s">
        <v>1163</v>
      </c>
    </row>
    <row r="177" spans="1:4" ht="12.75">
      <c r="A177" s="54" t="s">
        <v>1164</v>
      </c>
      <c r="B177" s="54" t="s">
        <v>652</v>
      </c>
      <c r="C177" s="54" t="s">
        <v>1165</v>
      </c>
      <c r="D177" s="54" t="s">
        <v>1166</v>
      </c>
    </row>
    <row r="178" spans="1:4" ht="12.75">
      <c r="A178" s="54" t="s">
        <v>139</v>
      </c>
      <c r="B178" s="54" t="s">
        <v>138</v>
      </c>
      <c r="C178" s="54" t="s">
        <v>964</v>
      </c>
      <c r="D178" s="54" t="s">
        <v>965</v>
      </c>
    </row>
    <row r="179" spans="1:4" ht="12.75">
      <c r="A179" s="54" t="s">
        <v>141</v>
      </c>
      <c r="B179" s="54" t="s">
        <v>140</v>
      </c>
      <c r="C179" s="54" t="s">
        <v>964</v>
      </c>
      <c r="D179" s="54" t="s">
        <v>965</v>
      </c>
    </row>
    <row r="180" spans="1:4" ht="12.75">
      <c r="A180" s="54" t="s">
        <v>1167</v>
      </c>
      <c r="B180" s="54" t="s">
        <v>653</v>
      </c>
      <c r="C180" s="54" t="s">
        <v>221</v>
      </c>
      <c r="D180" s="54" t="s">
        <v>1168</v>
      </c>
    </row>
    <row r="181" spans="1:4" ht="12.75">
      <c r="A181" s="54" t="s">
        <v>171</v>
      </c>
      <c r="B181" s="54" t="s">
        <v>170</v>
      </c>
      <c r="C181" s="54" t="s">
        <v>964</v>
      </c>
      <c r="D181" s="54" t="s">
        <v>965</v>
      </c>
    </row>
    <row r="182" spans="1:4" ht="12.75">
      <c r="A182" s="54" t="s">
        <v>143</v>
      </c>
      <c r="B182" s="54" t="s">
        <v>142</v>
      </c>
      <c r="C182" s="54" t="s">
        <v>964</v>
      </c>
      <c r="D182" s="54" t="s">
        <v>965</v>
      </c>
    </row>
    <row r="183" spans="1:4" ht="12.75">
      <c r="A183" s="54" t="s">
        <v>366</v>
      </c>
      <c r="B183" s="54" t="s">
        <v>654</v>
      </c>
      <c r="C183" s="54" t="s">
        <v>1169</v>
      </c>
      <c r="D183" s="54" t="s">
        <v>1170</v>
      </c>
    </row>
    <row r="184" spans="1:4" ht="12.75">
      <c r="A184" s="54" t="s">
        <v>1171</v>
      </c>
      <c r="B184" s="54" t="s">
        <v>602</v>
      </c>
      <c r="C184" s="54" t="s">
        <v>1172</v>
      </c>
      <c r="D184" s="54" t="s">
        <v>1173</v>
      </c>
    </row>
    <row r="185" spans="1:4" ht="12.75">
      <c r="A185" s="54" t="s">
        <v>1174</v>
      </c>
      <c r="B185" s="54" t="s">
        <v>655</v>
      </c>
      <c r="C185" s="54" t="s">
        <v>222</v>
      </c>
      <c r="D185" s="54" t="s">
        <v>1175</v>
      </c>
    </row>
    <row r="186" spans="1:4" ht="12.75">
      <c r="A186" s="54" t="s">
        <v>367</v>
      </c>
      <c r="B186" s="54" t="s">
        <v>559</v>
      </c>
      <c r="C186" s="54" t="s">
        <v>1176</v>
      </c>
      <c r="D186" s="54" t="s">
        <v>1177</v>
      </c>
    </row>
    <row r="187" spans="1:4" ht="12.75">
      <c r="A187" s="54" t="s">
        <v>368</v>
      </c>
      <c r="B187" s="54" t="s">
        <v>560</v>
      </c>
      <c r="C187" s="54" t="s">
        <v>1178</v>
      </c>
      <c r="D187" s="54" t="s">
        <v>1179</v>
      </c>
    </row>
    <row r="188" spans="1:4" ht="12.75">
      <c r="A188" s="54" t="s">
        <v>1181</v>
      </c>
      <c r="B188" s="54" t="s">
        <v>1180</v>
      </c>
      <c r="C188" s="54" t="s">
        <v>379</v>
      </c>
      <c r="D188" s="54" t="s">
        <v>380</v>
      </c>
    </row>
    <row r="189" spans="1:4" ht="12.75">
      <c r="A189" s="54" t="s">
        <v>421</v>
      </c>
      <c r="B189" s="54" t="s">
        <v>656</v>
      </c>
      <c r="C189" s="54" t="s">
        <v>223</v>
      </c>
      <c r="D189" s="54" t="s">
        <v>1182</v>
      </c>
    </row>
    <row r="190" spans="1:4" ht="12.75">
      <c r="A190" s="54" t="s">
        <v>69</v>
      </c>
      <c r="B190" s="54" t="s">
        <v>716</v>
      </c>
      <c r="C190" s="54" t="s">
        <v>70</v>
      </c>
      <c r="D190" s="54" t="s">
        <v>71</v>
      </c>
    </row>
    <row r="191" spans="1:4" ht="12.75">
      <c r="A191" s="54" t="s">
        <v>173</v>
      </c>
      <c r="B191" s="54" t="s">
        <v>172</v>
      </c>
      <c r="C191" s="54" t="s">
        <v>964</v>
      </c>
      <c r="D191" s="54" t="s">
        <v>965</v>
      </c>
    </row>
    <row r="192" spans="1:4" ht="12.75">
      <c r="A192" s="54" t="s">
        <v>175</v>
      </c>
      <c r="B192" s="54" t="s">
        <v>174</v>
      </c>
      <c r="C192" s="54" t="s">
        <v>964</v>
      </c>
      <c r="D192" s="54" t="s">
        <v>965</v>
      </c>
    </row>
    <row r="193" spans="1:4" ht="12.75">
      <c r="A193" s="54" t="s">
        <v>145</v>
      </c>
      <c r="B193" s="54" t="s">
        <v>144</v>
      </c>
      <c r="C193" s="54" t="s">
        <v>146</v>
      </c>
      <c r="D193" s="54" t="s">
        <v>147</v>
      </c>
    </row>
    <row r="194" spans="1:4" ht="12.75">
      <c r="A194" s="54" t="s">
        <v>1183</v>
      </c>
      <c r="B194" s="54" t="s">
        <v>657</v>
      </c>
      <c r="C194" s="54" t="s">
        <v>1184</v>
      </c>
      <c r="D194" s="54" t="s">
        <v>1185</v>
      </c>
    </row>
    <row r="195" spans="1:4" ht="12.75">
      <c r="A195" s="54" t="s">
        <v>386</v>
      </c>
      <c r="B195" s="54" t="s">
        <v>658</v>
      </c>
      <c r="C195" s="54" t="s">
        <v>224</v>
      </c>
      <c r="D195" s="54" t="s">
        <v>296</v>
      </c>
    </row>
    <row r="196" spans="1:4" ht="12.75">
      <c r="A196" s="54" t="s">
        <v>422</v>
      </c>
      <c r="B196" s="54" t="s">
        <v>659</v>
      </c>
      <c r="C196" s="54" t="s">
        <v>1186</v>
      </c>
      <c r="D196" s="54" t="s">
        <v>1187</v>
      </c>
    </row>
    <row r="197" spans="1:4" ht="12.75">
      <c r="A197" s="54" t="s">
        <v>1188</v>
      </c>
      <c r="B197" s="54" t="s">
        <v>561</v>
      </c>
      <c r="C197" s="54" t="s">
        <v>1189</v>
      </c>
      <c r="D197" s="54" t="s">
        <v>297</v>
      </c>
    </row>
    <row r="198" spans="1:4" ht="12.75">
      <c r="A198" s="54" t="s">
        <v>1188</v>
      </c>
      <c r="B198" s="54" t="s">
        <v>561</v>
      </c>
      <c r="C198" s="54" t="s">
        <v>1189</v>
      </c>
      <c r="D198" s="54" t="s">
        <v>297</v>
      </c>
    </row>
    <row r="199" spans="1:4" ht="12.75">
      <c r="A199" s="54" t="s">
        <v>387</v>
      </c>
      <c r="B199" s="54" t="s">
        <v>660</v>
      </c>
      <c r="C199" s="54" t="s">
        <v>1190</v>
      </c>
      <c r="D199" s="54" t="s">
        <v>1191</v>
      </c>
    </row>
    <row r="200" spans="1:4" ht="12.75">
      <c r="A200" s="54" t="s">
        <v>388</v>
      </c>
      <c r="B200" s="54" t="s">
        <v>661</v>
      </c>
      <c r="C200" s="54" t="s">
        <v>1192</v>
      </c>
      <c r="D200" s="54" t="s">
        <v>1193</v>
      </c>
    </row>
    <row r="201" spans="1:4" ht="12.75">
      <c r="A201" s="54" t="s">
        <v>20</v>
      </c>
      <c r="B201" s="54" t="s">
        <v>19</v>
      </c>
      <c r="C201" s="54" t="s">
        <v>964</v>
      </c>
      <c r="D201" s="54" t="s">
        <v>965</v>
      </c>
    </row>
    <row r="202" spans="1:4" ht="12.75">
      <c r="A202" s="54" t="s">
        <v>1194</v>
      </c>
      <c r="B202" s="54" t="s">
        <v>563</v>
      </c>
      <c r="C202" s="54" t="s">
        <v>225</v>
      </c>
      <c r="D202" s="54" t="s">
        <v>1195</v>
      </c>
    </row>
    <row r="203" spans="1:4" ht="12.75">
      <c r="A203" s="54" t="s">
        <v>1196</v>
      </c>
      <c r="B203" s="54" t="s">
        <v>562</v>
      </c>
      <c r="C203" s="54" t="s">
        <v>1197</v>
      </c>
      <c r="D203" s="54" t="s">
        <v>1198</v>
      </c>
    </row>
    <row r="204" spans="1:4" ht="12.75">
      <c r="A204" s="54" t="s">
        <v>1199</v>
      </c>
      <c r="B204" s="54" t="s">
        <v>662</v>
      </c>
      <c r="C204" s="54" t="s">
        <v>226</v>
      </c>
      <c r="D204" s="54" t="s">
        <v>298</v>
      </c>
    </row>
    <row r="205" spans="1:4" ht="12.75">
      <c r="A205" s="54" t="s">
        <v>415</v>
      </c>
      <c r="B205" s="54" t="s">
        <v>721</v>
      </c>
      <c r="C205" s="54" t="s">
        <v>0</v>
      </c>
      <c r="D205" s="54" t="s">
        <v>1</v>
      </c>
    </row>
    <row r="206" spans="1:4" ht="12.75">
      <c r="A206" s="54" t="s">
        <v>389</v>
      </c>
      <c r="B206" s="54" t="s">
        <v>663</v>
      </c>
      <c r="C206" s="54" t="s">
        <v>227</v>
      </c>
      <c r="D206" s="54" t="s">
        <v>299</v>
      </c>
    </row>
    <row r="207" spans="1:4" ht="12.75">
      <c r="A207" s="54" t="s">
        <v>1200</v>
      </c>
      <c r="B207" s="54" t="s">
        <v>564</v>
      </c>
      <c r="C207" s="54" t="s">
        <v>1201</v>
      </c>
      <c r="D207" s="54" t="s">
        <v>1202</v>
      </c>
    </row>
    <row r="208" spans="1:4" ht="12.75">
      <c r="A208" s="54" t="s">
        <v>1203</v>
      </c>
      <c r="B208" s="54" t="s">
        <v>565</v>
      </c>
      <c r="C208" s="54" t="s">
        <v>1201</v>
      </c>
      <c r="D208" s="54" t="s">
        <v>1202</v>
      </c>
    </row>
    <row r="209" spans="1:4" ht="12.75">
      <c r="A209" s="54" t="s">
        <v>1204</v>
      </c>
      <c r="B209" s="54" t="s">
        <v>566</v>
      </c>
      <c r="C209" s="54" t="s">
        <v>906</v>
      </c>
      <c r="D209" s="54" t="s">
        <v>1205</v>
      </c>
    </row>
    <row r="210" spans="1:4" ht="12.75">
      <c r="A210" s="54" t="s">
        <v>1206</v>
      </c>
      <c r="B210" s="54" t="s">
        <v>567</v>
      </c>
      <c r="C210" s="54" t="s">
        <v>1207</v>
      </c>
      <c r="D210" s="54" t="s">
        <v>1208</v>
      </c>
    </row>
    <row r="211" spans="1:4" ht="12.75">
      <c r="A211" s="54" t="s">
        <v>1209</v>
      </c>
      <c r="B211" s="54" t="s">
        <v>664</v>
      </c>
      <c r="C211" s="54" t="s">
        <v>1212</v>
      </c>
      <c r="D211" s="54" t="s">
        <v>1213</v>
      </c>
    </row>
    <row r="212" spans="1:4" ht="12.75">
      <c r="A212" s="54" t="s">
        <v>1215</v>
      </c>
      <c r="B212" s="54" t="s">
        <v>1214</v>
      </c>
      <c r="C212" s="54" t="s">
        <v>894</v>
      </c>
      <c r="D212" s="54" t="s">
        <v>381</v>
      </c>
    </row>
    <row r="213" spans="1:4" ht="12.75">
      <c r="A213" s="54" t="s">
        <v>1217</v>
      </c>
      <c r="B213" s="54" t="s">
        <v>1216</v>
      </c>
      <c r="C213" s="54" t="s">
        <v>220</v>
      </c>
      <c r="D213" s="54" t="s">
        <v>294</v>
      </c>
    </row>
    <row r="214" spans="1:4" ht="12.75">
      <c r="A214" s="54" t="s">
        <v>1219</v>
      </c>
      <c r="B214" s="54" t="s">
        <v>1218</v>
      </c>
      <c r="C214" s="54" t="s">
        <v>1220</v>
      </c>
      <c r="D214" s="54" t="s">
        <v>295</v>
      </c>
    </row>
    <row r="215" spans="1:4" ht="12.75">
      <c r="A215" s="54" t="s">
        <v>1221</v>
      </c>
      <c r="B215" s="54" t="s">
        <v>569</v>
      </c>
      <c r="C215" s="54" t="s">
        <v>1222</v>
      </c>
      <c r="D215" s="54" t="s">
        <v>1223</v>
      </c>
    </row>
    <row r="216" spans="1:4" ht="12.75">
      <c r="A216" s="54" t="s">
        <v>1224</v>
      </c>
      <c r="B216" s="54" t="s">
        <v>568</v>
      </c>
      <c r="C216" s="54" t="s">
        <v>1222</v>
      </c>
      <c r="D216" s="54" t="s">
        <v>1223</v>
      </c>
    </row>
    <row r="217" spans="1:4" ht="12.75">
      <c r="A217" s="54" t="s">
        <v>390</v>
      </c>
      <c r="B217" s="54" t="s">
        <v>665</v>
      </c>
      <c r="C217" s="54" t="s">
        <v>228</v>
      </c>
      <c r="D217" s="54" t="s">
        <v>1225</v>
      </c>
    </row>
    <row r="218" spans="1:4" ht="12.75">
      <c r="A218" s="54" t="s">
        <v>423</v>
      </c>
      <c r="B218" s="54" t="s">
        <v>666</v>
      </c>
      <c r="C218" s="54" t="s">
        <v>229</v>
      </c>
      <c r="D218" s="54" t="s">
        <v>300</v>
      </c>
    </row>
    <row r="219" spans="1:4" ht="12.75">
      <c r="A219" s="54" t="s">
        <v>1226</v>
      </c>
      <c r="B219" s="54" t="s">
        <v>570</v>
      </c>
      <c r="C219" s="54" t="s">
        <v>230</v>
      </c>
      <c r="D219" s="54" t="s">
        <v>1227</v>
      </c>
    </row>
    <row r="220" spans="1:4" ht="12.75">
      <c r="A220" s="54" t="s">
        <v>21</v>
      </c>
      <c r="B220" s="54" t="s">
        <v>571</v>
      </c>
      <c r="C220" s="54" t="s">
        <v>964</v>
      </c>
      <c r="D220" s="54" t="s">
        <v>965</v>
      </c>
    </row>
    <row r="221" spans="1:4" ht="12.75">
      <c r="A221" s="54" t="s">
        <v>391</v>
      </c>
      <c r="B221" s="54" t="s">
        <v>667</v>
      </c>
      <c r="C221" s="54" t="s">
        <v>231</v>
      </c>
      <c r="D221" s="54" t="s">
        <v>301</v>
      </c>
    </row>
    <row r="222" spans="1:4" ht="12.75">
      <c r="A222" s="54" t="s">
        <v>149</v>
      </c>
      <c r="B222" s="54" t="s">
        <v>148</v>
      </c>
      <c r="C222" s="54" t="s">
        <v>150</v>
      </c>
      <c r="D222" s="54" t="s">
        <v>151</v>
      </c>
    </row>
    <row r="223" spans="1:4" ht="12.75">
      <c r="A223" s="54" t="s">
        <v>1229</v>
      </c>
      <c r="B223" s="54" t="s">
        <v>1228</v>
      </c>
      <c r="C223" s="54" t="s">
        <v>1230</v>
      </c>
      <c r="D223" s="54" t="s">
        <v>1231</v>
      </c>
    </row>
    <row r="224" spans="1:4" ht="12.75">
      <c r="A224" s="54" t="s">
        <v>1232</v>
      </c>
      <c r="B224" s="54" t="s">
        <v>572</v>
      </c>
      <c r="C224" s="54" t="s">
        <v>232</v>
      </c>
      <c r="D224" s="54" t="s">
        <v>302</v>
      </c>
    </row>
    <row r="225" spans="1:4" ht="12.75">
      <c r="A225" s="54" t="s">
        <v>72</v>
      </c>
      <c r="B225" s="54" t="s">
        <v>717</v>
      </c>
      <c r="C225" s="54" t="s">
        <v>964</v>
      </c>
      <c r="D225" s="54" t="s">
        <v>965</v>
      </c>
    </row>
    <row r="226" spans="1:4" ht="12.75">
      <c r="A226" s="54" t="s">
        <v>424</v>
      </c>
      <c r="B226" s="54" t="s">
        <v>668</v>
      </c>
      <c r="C226" s="54" t="s">
        <v>233</v>
      </c>
      <c r="D226" s="54" t="s">
        <v>1233</v>
      </c>
    </row>
    <row r="227" spans="1:4" ht="12.75">
      <c r="A227" s="54" t="s">
        <v>1234</v>
      </c>
      <c r="B227" s="54" t="s">
        <v>669</v>
      </c>
      <c r="C227" s="54" t="s">
        <v>1235</v>
      </c>
      <c r="D227" s="54" t="s">
        <v>1236</v>
      </c>
    </row>
    <row r="228" spans="1:4" ht="12.75">
      <c r="A228" s="54" t="s">
        <v>153</v>
      </c>
      <c r="B228" s="54" t="s">
        <v>152</v>
      </c>
      <c r="C228" s="54" t="s">
        <v>154</v>
      </c>
      <c r="D228" s="54" t="s">
        <v>155</v>
      </c>
    </row>
    <row r="229" spans="1:4" ht="12.75">
      <c r="A229" s="54" t="s">
        <v>157</v>
      </c>
      <c r="B229" s="54" t="s">
        <v>156</v>
      </c>
      <c r="C229" s="54" t="s">
        <v>122</v>
      </c>
      <c r="D229" s="54" t="s">
        <v>123</v>
      </c>
    </row>
    <row r="230" spans="1:4" ht="12.75">
      <c r="A230" s="54" t="s">
        <v>159</v>
      </c>
      <c r="B230" s="54" t="s">
        <v>158</v>
      </c>
      <c r="C230" s="54" t="s">
        <v>964</v>
      </c>
      <c r="D230" s="54" t="s">
        <v>965</v>
      </c>
    </row>
    <row r="231" spans="1:4" ht="12.75">
      <c r="A231" s="54" t="s">
        <v>392</v>
      </c>
      <c r="B231" s="54" t="s">
        <v>670</v>
      </c>
      <c r="C231" s="54" t="s">
        <v>234</v>
      </c>
      <c r="D231" s="54" t="s">
        <v>303</v>
      </c>
    </row>
    <row r="232" spans="1:4" ht="12.75">
      <c r="A232" s="54" t="s">
        <v>1237</v>
      </c>
      <c r="B232" s="54" t="s">
        <v>671</v>
      </c>
      <c r="C232" s="54" t="s">
        <v>235</v>
      </c>
      <c r="D232" s="54" t="s">
        <v>304</v>
      </c>
    </row>
    <row r="233" spans="1:4" ht="12.75">
      <c r="A233" s="54" t="s">
        <v>1239</v>
      </c>
      <c r="B233" s="54" t="s">
        <v>1238</v>
      </c>
      <c r="C233" s="54" t="s">
        <v>236</v>
      </c>
      <c r="D233" s="54" t="s">
        <v>1240</v>
      </c>
    </row>
    <row r="234" spans="1:4" ht="12.75">
      <c r="A234" s="54" t="s">
        <v>1241</v>
      </c>
      <c r="B234" s="54" t="s">
        <v>673</v>
      </c>
      <c r="C234" s="54" t="s">
        <v>1242</v>
      </c>
      <c r="D234" s="54" t="s">
        <v>1243</v>
      </c>
    </row>
    <row r="235" spans="1:4" ht="12.75">
      <c r="A235" s="54" t="s">
        <v>425</v>
      </c>
      <c r="B235" s="54" t="s">
        <v>674</v>
      </c>
      <c r="C235" s="54" t="s">
        <v>964</v>
      </c>
      <c r="D235" s="54" t="s">
        <v>965</v>
      </c>
    </row>
    <row r="236" spans="1:4" ht="12.75">
      <c r="A236" s="54" t="s">
        <v>73</v>
      </c>
      <c r="B236" s="54" t="s">
        <v>718</v>
      </c>
      <c r="C236" s="54" t="s">
        <v>964</v>
      </c>
      <c r="D236" s="54" t="s">
        <v>965</v>
      </c>
    </row>
    <row r="237" spans="1:4" ht="12.75">
      <c r="A237" s="54" t="s">
        <v>22</v>
      </c>
      <c r="B237" s="54" t="s">
        <v>575</v>
      </c>
      <c r="C237" s="54" t="s">
        <v>1251</v>
      </c>
      <c r="D237" s="54" t="s">
        <v>1252</v>
      </c>
    </row>
    <row r="238" spans="1:4" ht="12.75">
      <c r="A238" s="54" t="s">
        <v>74</v>
      </c>
      <c r="B238" s="54" t="s">
        <v>719</v>
      </c>
      <c r="C238" s="54" t="s">
        <v>964</v>
      </c>
      <c r="D238" s="54" t="s">
        <v>965</v>
      </c>
    </row>
    <row r="239" spans="1:4" ht="12.75">
      <c r="A239" s="54" t="s">
        <v>393</v>
      </c>
      <c r="B239" s="54" t="s">
        <v>576</v>
      </c>
      <c r="C239" s="54" t="s">
        <v>1244</v>
      </c>
      <c r="D239" s="54" t="s">
        <v>1245</v>
      </c>
    </row>
    <row r="240" spans="1:4" ht="12.75">
      <c r="A240" s="54" t="s">
        <v>394</v>
      </c>
      <c r="B240" s="54" t="s">
        <v>577</v>
      </c>
      <c r="C240" s="54" t="s">
        <v>382</v>
      </c>
      <c r="D240" s="54" t="s">
        <v>383</v>
      </c>
    </row>
    <row r="241" spans="1:4" ht="12.75">
      <c r="A241" s="54" t="s">
        <v>395</v>
      </c>
      <c r="B241" s="54" t="s">
        <v>578</v>
      </c>
      <c r="C241" s="54" t="s">
        <v>1246</v>
      </c>
      <c r="D241" s="54" t="s">
        <v>965</v>
      </c>
    </row>
    <row r="242" spans="1:4" ht="12.75">
      <c r="A242" s="54" t="s">
        <v>396</v>
      </c>
      <c r="B242" s="54" t="s">
        <v>579</v>
      </c>
      <c r="C242" s="54" t="s">
        <v>237</v>
      </c>
      <c r="D242" s="54" t="s">
        <v>305</v>
      </c>
    </row>
    <row r="243" spans="1:4" ht="12.75">
      <c r="A243" s="54" t="s">
        <v>397</v>
      </c>
      <c r="B243" s="54" t="s">
        <v>676</v>
      </c>
      <c r="C243" s="54" t="s">
        <v>964</v>
      </c>
      <c r="D243" s="54" t="s">
        <v>965</v>
      </c>
    </row>
    <row r="244" spans="1:4" ht="12.75">
      <c r="A244" s="54" t="s">
        <v>398</v>
      </c>
      <c r="B244" s="54" t="s">
        <v>677</v>
      </c>
      <c r="C244" s="54" t="s">
        <v>238</v>
      </c>
      <c r="D244" s="54" t="s">
        <v>306</v>
      </c>
    </row>
    <row r="245" spans="1:4" ht="12.75">
      <c r="A245" s="54" t="s">
        <v>426</v>
      </c>
      <c r="B245" s="54" t="s">
        <v>678</v>
      </c>
      <c r="C245" s="54" t="s">
        <v>239</v>
      </c>
      <c r="D245" s="54" t="s">
        <v>1247</v>
      </c>
    </row>
    <row r="246" spans="1:4" ht="12.75">
      <c r="A246" s="54" t="s">
        <v>399</v>
      </c>
      <c r="B246" s="54" t="s">
        <v>679</v>
      </c>
      <c r="C246" s="54" t="s">
        <v>1248</v>
      </c>
      <c r="D246" s="54" t="s">
        <v>1249</v>
      </c>
    </row>
    <row r="247" spans="1:4" ht="12.75">
      <c r="A247" s="54" t="s">
        <v>1250</v>
      </c>
      <c r="B247" s="54" t="s">
        <v>573</v>
      </c>
      <c r="C247" s="54" t="s">
        <v>1251</v>
      </c>
      <c r="D247" s="54" t="s">
        <v>1252</v>
      </c>
    </row>
    <row r="248" spans="1:4" ht="12.75">
      <c r="A248" s="54" t="s">
        <v>10</v>
      </c>
      <c r="B248" s="54" t="s">
        <v>574</v>
      </c>
      <c r="C248" s="54" t="s">
        <v>1251</v>
      </c>
      <c r="D248" s="54" t="s">
        <v>1252</v>
      </c>
    </row>
    <row r="249" spans="1:4" ht="12.75">
      <c r="A249" s="54" t="s">
        <v>12</v>
      </c>
      <c r="B249" s="54" t="s">
        <v>11</v>
      </c>
      <c r="C249" s="54" t="s">
        <v>964</v>
      </c>
      <c r="D249" s="54" t="s">
        <v>965</v>
      </c>
    </row>
    <row r="250" spans="1:4" ht="12.75">
      <c r="A250" s="54" t="s">
        <v>1257</v>
      </c>
      <c r="B250" s="54" t="s">
        <v>1253</v>
      </c>
      <c r="C250" s="54" t="s">
        <v>1258</v>
      </c>
      <c r="D250" s="54" t="s">
        <v>1259</v>
      </c>
    </row>
    <row r="251" spans="1:4" ht="12.75">
      <c r="A251" s="54" t="s">
        <v>1260</v>
      </c>
      <c r="B251" s="54" t="s">
        <v>580</v>
      </c>
      <c r="C251" s="54" t="s">
        <v>1258</v>
      </c>
      <c r="D251" s="54" t="s">
        <v>1259</v>
      </c>
    </row>
    <row r="252" spans="1:4" ht="12.75">
      <c r="A252" s="54" t="s">
        <v>400</v>
      </c>
      <c r="B252" s="54" t="s">
        <v>680</v>
      </c>
      <c r="C252" s="54" t="s">
        <v>1261</v>
      </c>
      <c r="D252" s="54" t="s">
        <v>1262</v>
      </c>
    </row>
    <row r="253" spans="1:4" ht="12.75">
      <c r="A253" s="54" t="s">
        <v>401</v>
      </c>
      <c r="B253" s="54" t="s">
        <v>537</v>
      </c>
      <c r="C253" s="54" t="s">
        <v>1263</v>
      </c>
      <c r="D253" s="54" t="s">
        <v>1264</v>
      </c>
    </row>
    <row r="254" spans="1:4" ht="12.75">
      <c r="A254" s="54" t="s">
        <v>402</v>
      </c>
      <c r="B254" s="54" t="s">
        <v>538</v>
      </c>
      <c r="C254" s="54" t="s">
        <v>1265</v>
      </c>
      <c r="D254" s="54" t="s">
        <v>1266</v>
      </c>
    </row>
    <row r="255" spans="1:4" ht="12.75">
      <c r="A255" s="54" t="s">
        <v>161</v>
      </c>
      <c r="B255" s="54" t="s">
        <v>160</v>
      </c>
      <c r="C255" s="54" t="s">
        <v>964</v>
      </c>
      <c r="D255" s="54" t="s">
        <v>965</v>
      </c>
    </row>
    <row r="256" spans="1:4" ht="12.75">
      <c r="A256" s="54" t="s">
        <v>58</v>
      </c>
      <c r="B256" s="54" t="s">
        <v>723</v>
      </c>
      <c r="C256" s="54" t="s">
        <v>964</v>
      </c>
      <c r="D256" s="54" t="s">
        <v>965</v>
      </c>
    </row>
    <row r="257" spans="1:4" ht="12.75">
      <c r="A257" s="54" t="s">
        <v>163</v>
      </c>
      <c r="B257" s="54" t="s">
        <v>162</v>
      </c>
      <c r="C257" s="54" t="s">
        <v>964</v>
      </c>
      <c r="D257" s="54" t="s">
        <v>965</v>
      </c>
    </row>
    <row r="258" spans="1:4" ht="12.75">
      <c r="A258" s="54" t="s">
        <v>165</v>
      </c>
      <c r="B258" s="54" t="s">
        <v>164</v>
      </c>
      <c r="C258" s="54" t="s">
        <v>964</v>
      </c>
      <c r="D258" s="54" t="s">
        <v>965</v>
      </c>
    </row>
    <row r="259" spans="1:4" ht="12.75">
      <c r="A259" s="54" t="s">
        <v>1267</v>
      </c>
      <c r="B259" s="54" t="s">
        <v>681</v>
      </c>
      <c r="C259" s="54" t="s">
        <v>240</v>
      </c>
      <c r="D259" s="54" t="s">
        <v>307</v>
      </c>
    </row>
    <row r="260" spans="1:4" ht="12.75">
      <c r="A260" s="54" t="s">
        <v>1268</v>
      </c>
      <c r="B260" s="54" t="s">
        <v>539</v>
      </c>
      <c r="C260" s="54" t="s">
        <v>902</v>
      </c>
      <c r="D260" s="54" t="s">
        <v>915</v>
      </c>
    </row>
    <row r="261" spans="1:4" ht="12.75">
      <c r="A261" s="54" t="s">
        <v>407</v>
      </c>
      <c r="B261" s="54" t="s">
        <v>582</v>
      </c>
      <c r="C261" s="54" t="s">
        <v>1269</v>
      </c>
      <c r="D261" s="54" t="s">
        <v>1270</v>
      </c>
    </row>
    <row r="262" spans="1:4" ht="12.75">
      <c r="A262" s="54" t="s">
        <v>408</v>
      </c>
      <c r="B262" s="54" t="s">
        <v>581</v>
      </c>
      <c r="C262" s="54" t="s">
        <v>1271</v>
      </c>
      <c r="D262" s="54" t="s">
        <v>1272</v>
      </c>
    </row>
    <row r="263" spans="1:4" ht="12.75">
      <c r="A263" s="54" t="s">
        <v>409</v>
      </c>
      <c r="B263" s="54" t="s">
        <v>683</v>
      </c>
      <c r="C263" s="54" t="s">
        <v>1273</v>
      </c>
      <c r="D263" s="54" t="s">
        <v>1274</v>
      </c>
    </row>
    <row r="264" spans="1:4" ht="12.75">
      <c r="A264" s="54" t="s">
        <v>427</v>
      </c>
      <c r="B264" s="54" t="s">
        <v>684</v>
      </c>
      <c r="C264" s="54" t="s">
        <v>241</v>
      </c>
      <c r="D264" s="54" t="s">
        <v>308</v>
      </c>
    </row>
    <row r="265" spans="1:4" ht="12.75">
      <c r="A265" s="54" t="s">
        <v>167</v>
      </c>
      <c r="B265" s="54" t="s">
        <v>166</v>
      </c>
      <c r="C265" s="54" t="s">
        <v>964</v>
      </c>
      <c r="D265" s="54" t="s">
        <v>965</v>
      </c>
    </row>
    <row r="266" spans="1:4" ht="12.75">
      <c r="A266" s="54" t="s">
        <v>1276</v>
      </c>
      <c r="B266" s="54" t="s">
        <v>1275</v>
      </c>
      <c r="C266" s="54" t="s">
        <v>905</v>
      </c>
      <c r="D266" s="54" t="s">
        <v>1277</v>
      </c>
    </row>
    <row r="267" spans="1:4" ht="12.75">
      <c r="A267" s="54" t="s">
        <v>1279</v>
      </c>
      <c r="B267" s="54" t="s">
        <v>1278</v>
      </c>
      <c r="C267" s="54" t="s">
        <v>1280</v>
      </c>
      <c r="D267" s="54" t="s">
        <v>965</v>
      </c>
    </row>
    <row r="268" spans="1:4" ht="12.75">
      <c r="A268" s="54" t="s">
        <v>428</v>
      </c>
      <c r="B268" s="54" t="s">
        <v>685</v>
      </c>
      <c r="C268" s="54" t="s">
        <v>242</v>
      </c>
      <c r="D268" s="54" t="s">
        <v>1281</v>
      </c>
    </row>
    <row r="269" spans="1:4" ht="12.75">
      <c r="A269" s="54" t="s">
        <v>429</v>
      </c>
      <c r="B269" s="54" t="s">
        <v>686</v>
      </c>
      <c r="C269" s="54" t="s">
        <v>1282</v>
      </c>
      <c r="D269" s="54" t="s">
        <v>1283</v>
      </c>
    </row>
    <row r="270" spans="1:4" ht="12.75">
      <c r="A270" s="54" t="s">
        <v>1284</v>
      </c>
      <c r="B270" s="54" t="s">
        <v>687</v>
      </c>
      <c r="C270" s="54" t="s">
        <v>1285</v>
      </c>
      <c r="D270" s="54" t="s">
        <v>1286</v>
      </c>
    </row>
    <row r="271" spans="1:4" ht="12.75">
      <c r="A271" s="54" t="s">
        <v>1287</v>
      </c>
      <c r="B271" s="54" t="s">
        <v>688</v>
      </c>
      <c r="C271" s="54" t="s">
        <v>1288</v>
      </c>
      <c r="D271" s="54" t="s">
        <v>1289</v>
      </c>
    </row>
    <row r="272" spans="1:4" ht="12.75">
      <c r="A272" s="54" t="s">
        <v>1290</v>
      </c>
      <c r="B272" s="54" t="s">
        <v>689</v>
      </c>
      <c r="C272" s="54" t="s">
        <v>1291</v>
      </c>
      <c r="D272" s="54" t="s">
        <v>1292</v>
      </c>
    </row>
    <row r="273" spans="1:4" ht="12.75">
      <c r="A273" s="54" t="s">
        <v>169</v>
      </c>
      <c r="B273" s="54" t="s">
        <v>168</v>
      </c>
      <c r="C273" s="54" t="s">
        <v>384</v>
      </c>
      <c r="D273" s="54" t="s">
        <v>385</v>
      </c>
    </row>
    <row r="274" spans="1:4" ht="12.75">
      <c r="A274" s="54" t="s">
        <v>410</v>
      </c>
      <c r="B274" s="54" t="s">
        <v>583</v>
      </c>
      <c r="C274" s="54" t="s">
        <v>1293</v>
      </c>
      <c r="D274" s="54" t="s">
        <v>1294</v>
      </c>
    </row>
    <row r="275" spans="1:4" ht="12.75">
      <c r="A275" s="54" t="s">
        <v>411</v>
      </c>
      <c r="B275" s="54" t="s">
        <v>584</v>
      </c>
      <c r="C275" s="54" t="s">
        <v>1295</v>
      </c>
      <c r="D275" s="54" t="s">
        <v>1296</v>
      </c>
    </row>
    <row r="276" spans="1:4" ht="12.75">
      <c r="A276" s="54" t="s">
        <v>1297</v>
      </c>
      <c r="B276" s="54" t="s">
        <v>690</v>
      </c>
      <c r="C276" s="54" t="s">
        <v>243</v>
      </c>
      <c r="D276" s="54" t="s">
        <v>1298</v>
      </c>
    </row>
    <row r="277" spans="1:4" ht="12.75">
      <c r="A277" s="54" t="s">
        <v>412</v>
      </c>
      <c r="B277" s="54" t="s">
        <v>691</v>
      </c>
      <c r="C277" s="54" t="s">
        <v>1299</v>
      </c>
      <c r="D277" s="54" t="s">
        <v>1300</v>
      </c>
    </row>
    <row r="278" spans="1:4" ht="12.75">
      <c r="A278" s="54" t="s">
        <v>1301</v>
      </c>
      <c r="B278" s="54" t="s">
        <v>692</v>
      </c>
      <c r="C278" s="54" t="s">
        <v>909</v>
      </c>
      <c r="D278" s="54" t="s">
        <v>1302</v>
      </c>
    </row>
    <row r="279" spans="1:4" ht="12.75">
      <c r="A279" s="25" t="s">
        <v>417</v>
      </c>
      <c r="B279" s="24" t="s">
        <v>418</v>
      </c>
      <c r="C279" s="24" t="s">
        <v>314</v>
      </c>
      <c r="D279" s="24" t="s">
        <v>316</v>
      </c>
    </row>
    <row r="280" spans="1:4" ht="12.75">
      <c r="A280"/>
      <c r="B280" s="35" t="s">
        <v>315</v>
      </c>
      <c r="C280" s="24" t="s">
        <v>314</v>
      </c>
      <c r="D280" s="24" t="s">
        <v>316</v>
      </c>
    </row>
    <row r="281" spans="1:2" ht="12.75">
      <c r="A281"/>
      <c r="B281"/>
    </row>
    <row r="282" spans="1:2" ht="12.75">
      <c r="A282"/>
      <c r="B282"/>
    </row>
    <row r="283" spans="1:2" ht="12.75">
      <c r="A283"/>
      <c r="B283"/>
    </row>
    <row r="284" spans="1:2" ht="12.75">
      <c r="A284"/>
      <c r="B284"/>
    </row>
    <row r="285" spans="1:2" ht="12.75">
      <c r="A285"/>
      <c r="B285"/>
    </row>
    <row r="286" spans="1:2" ht="12.75">
      <c r="A286"/>
      <c r="B286"/>
    </row>
    <row r="287" spans="1:2" ht="12.75">
      <c r="A287"/>
      <c r="B287"/>
    </row>
    <row r="288" spans="1:2" ht="12.75">
      <c r="A288"/>
      <c r="B288"/>
    </row>
    <row r="289" spans="1:2" ht="12.75">
      <c r="A289"/>
      <c r="B289"/>
    </row>
    <row r="290" spans="1:2" ht="12.75">
      <c r="A290"/>
      <c r="B290"/>
    </row>
    <row r="291" spans="1:2" ht="12.75">
      <c r="A291"/>
      <c r="B291"/>
    </row>
    <row r="292" spans="1:2" ht="12.75">
      <c r="A292"/>
      <c r="B292"/>
    </row>
  </sheetData>
  <sheetProtection/>
  <printOptions/>
  <pageMargins left="0.75" right="0.75" top="1" bottom="1" header="0.5" footer="0.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for Health Audit and Inspection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ijones</dc:creator>
  <cp:keywords/>
  <dc:description/>
  <cp:lastModifiedBy>CEMTEMP</cp:lastModifiedBy>
  <cp:lastPrinted>2009-08-17T11:16:56Z</cp:lastPrinted>
  <dcterms:created xsi:type="dcterms:W3CDTF">2006-11-21T14:16:10Z</dcterms:created>
  <dcterms:modified xsi:type="dcterms:W3CDTF">2016-09-08T10:13:39Z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