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tabRatio="719" activeTab="0"/>
  </bookViews>
  <sheets>
    <sheet name="Read me first" sheetId="1" r:id="rId1"/>
    <sheet name="Search Terms" sheetId="2" r:id="rId2"/>
    <sheet name="CEM Standards" sheetId="3" r:id="rId3"/>
    <sheet name="FAQs" sheetId="4" r:id="rId4"/>
    <sheet name="List" sheetId="5" state="hidden" r:id="rId5"/>
    <sheet name="Example Data Entry" sheetId="6" r:id="rId6"/>
    <sheet name="Data Entry" sheetId="7" r:id="rId7"/>
    <sheet name="Sites" sheetId="8" state="hidden" r:id="rId8"/>
    <sheet name="Summarised Data" sheetId="9" r:id="rId9"/>
  </sheets>
  <definedNames>
    <definedName name="DeptName">'Summarised Data'!$C$9</definedName>
    <definedName name="_xlnm.Print_Area" localSheetId="6">'Data Entry'!$A$1:$BC$43</definedName>
    <definedName name="TrustList">'Sites'!$A$2:$A$477</definedName>
  </definedNames>
  <calcPr fullCalcOnLoad="1"/>
</workbook>
</file>

<file path=xl/comments8.xml><?xml version="1.0" encoding="utf-8"?>
<comments xmlns="http://schemas.openxmlformats.org/spreadsheetml/2006/main">
  <authors>
    <author>Chris Carter, Service Reviews (AHP).</author>
  </authors>
  <commentList>
    <comment ref="D344" authorId="0">
      <text>
        <r>
          <rPr>
            <sz val="8"/>
            <rFont val="Tahoma"/>
            <family val="2"/>
          </rPr>
          <t>Changed from Justin Nicholas (who returned for Basingstoke/N Hamps)</t>
        </r>
      </text>
    </comment>
    <comment ref="D459" authorId="0">
      <text>
        <r>
          <rPr>
            <sz val="8"/>
            <rFont val="Tahoma"/>
            <family val="2"/>
          </rPr>
          <t>Changed from Justin Nicholas (who returned for Basingstoke/N Hamps)</t>
        </r>
      </text>
    </comment>
  </commentList>
</comments>
</file>

<file path=xl/comments9.xml><?xml version="1.0" encoding="utf-8"?>
<comments xmlns="http://schemas.openxmlformats.org/spreadsheetml/2006/main">
  <authors>
    <author>Philip McMillan</author>
  </authors>
  <commentList>
    <comment ref="C11" authorId="0">
      <text>
        <r>
          <rPr>
            <b/>
            <sz val="8"/>
            <rFont val="Tahoma"/>
            <family val="2"/>
          </rPr>
          <t>Please enter the name of the ED Consultant with overall responsibility for audit in the ED</t>
        </r>
        <r>
          <rPr>
            <sz val="8"/>
            <rFont val="Tahoma"/>
            <family val="2"/>
          </rPr>
          <t xml:space="preserve">
</t>
        </r>
      </text>
    </comment>
  </commentList>
</comments>
</file>

<file path=xl/sharedStrings.xml><?xml version="1.0" encoding="utf-8"?>
<sst xmlns="http://schemas.openxmlformats.org/spreadsheetml/2006/main" count="4401" uniqueCount="2090">
  <si>
    <t>University Hospitals of Morecambe Bay NHST - Furness</t>
  </si>
  <si>
    <t>RTXa</t>
  </si>
  <si>
    <t>Dr.Fiona MacMillan</t>
  </si>
  <si>
    <t>fiona.macmillan@mbht.nhs.uk</t>
  </si>
  <si>
    <t>University Hospitals of Morecambe Bay NHST - Lancaster</t>
  </si>
  <si>
    <t>RTXb</t>
  </si>
  <si>
    <t>Dr Heinrich Hollis</t>
  </si>
  <si>
    <t>heinrich.hollis@mbht.nhs.uk</t>
  </si>
  <si>
    <t>Vale of Leven Hospital (Alexandria)</t>
  </si>
  <si>
    <t>SCC5c</t>
  </si>
  <si>
    <t>Velindre NHST</t>
  </si>
  <si>
    <t>RQF_</t>
  </si>
  <si>
    <t>Victoria Hospital (Kirkcaldy)</t>
  </si>
  <si>
    <t>SFC1b</t>
  </si>
  <si>
    <t>Victoria Infirmary (Glasgow)</t>
  </si>
  <si>
    <t>SGC1b</t>
  </si>
  <si>
    <t>Walsall Hospitals NHST - Manor Hospital</t>
  </si>
  <si>
    <t>RBK_</t>
  </si>
  <si>
    <t>Mr Najam Rashid</t>
  </si>
  <si>
    <t>najam.rashid@walsallhospitals.nhs.uk</t>
  </si>
  <si>
    <t>Warrington and Halton Hospitals NHSFT</t>
  </si>
  <si>
    <t>RWWa</t>
  </si>
  <si>
    <t>Mrs Anne Robinson</t>
  </si>
  <si>
    <t>anne.robinson@nch.nhs.uk</t>
  </si>
  <si>
    <t>West Hertfordshire Hospitals NHST - Hemel H</t>
  </si>
  <si>
    <t>RWGb</t>
  </si>
  <si>
    <t>Dr Howard Borkett-Jones</t>
  </si>
  <si>
    <t>howard.borkett-jones@whht.nhs.uk</t>
  </si>
  <si>
    <t>West Hertfordshire Hospitals NHST - Watford</t>
  </si>
  <si>
    <t>RWGa</t>
  </si>
  <si>
    <t>Mrs Alison Macleod</t>
  </si>
  <si>
    <t>alison.macleod@whht.nhs.uk</t>
  </si>
  <si>
    <t>West Middlesex University Hospital NHST</t>
  </si>
  <si>
    <t>RFW_</t>
  </si>
  <si>
    <t>Dr Zulfiquar Mirza</t>
  </si>
  <si>
    <t>zulfiquar.mirza@wmuh.nhs.uk</t>
  </si>
  <si>
    <t>West Suffolk Hospitals NHST</t>
  </si>
  <si>
    <t>RGR_</t>
  </si>
  <si>
    <t>Dr Alain Sauvage</t>
  </si>
  <si>
    <t>alain.sauvage@wsh.nhs.uk</t>
  </si>
  <si>
    <t>Western Infirmary (Glasgow)</t>
  </si>
  <si>
    <t>SGC5b</t>
  </si>
  <si>
    <t>Western Sussex Hospitals NHS Trust - St Richard's Hospital</t>
  </si>
  <si>
    <t>RYRa</t>
  </si>
  <si>
    <t>Dr Amanda Wellesley</t>
  </si>
  <si>
    <t>amanda.wellesley@rws-tr.nhs.uk</t>
  </si>
  <si>
    <t>Western Sussex Hospitals NHS Trust - Worthing Hospital</t>
  </si>
  <si>
    <t>RYRb</t>
  </si>
  <si>
    <t>Mandy Grocutt</t>
  </si>
  <si>
    <t>Weston Area Health NHST</t>
  </si>
  <si>
    <t>RA3_</t>
  </si>
  <si>
    <t>Dr Yong Hwa Lim</t>
  </si>
  <si>
    <t>yonghwa.lim@waht.swest.nhs.uk</t>
  </si>
  <si>
    <t>Whipps Cross University Hospital NHST</t>
  </si>
  <si>
    <t>RGC_</t>
  </si>
  <si>
    <t>Charlie O'Donnell</t>
  </si>
  <si>
    <t>charlie.o'donnell@whippsx.nhs.uk</t>
  </si>
  <si>
    <t>Whittington Hospital NHST (The)</t>
  </si>
  <si>
    <t>RKE_</t>
  </si>
  <si>
    <t>Dr Tammy Wu</t>
  </si>
  <si>
    <t>tammy.wu@whittington.nhs.uk</t>
  </si>
  <si>
    <t>Winchester and Eastleigh Healthcare NHST</t>
  </si>
  <si>
    <t>RN1_</t>
  </si>
  <si>
    <t>Dr Paul Farrugia</t>
  </si>
  <si>
    <t>paul.farrugia@weht.swest.nhs.uk</t>
  </si>
  <si>
    <t>Wirral University Teaching Hospital NHSFT (Arrowe Park)</t>
  </si>
  <si>
    <t>RBL_</t>
  </si>
  <si>
    <t>Dr Mark Buchanan</t>
  </si>
  <si>
    <t>mark.buchanan@whnt.nhs.uk</t>
  </si>
  <si>
    <t>Wishaw General Hospital (Lanarkshire)</t>
  </si>
  <si>
    <t>SLC1b</t>
  </si>
  <si>
    <t>Dr Stephen Boyce</t>
  </si>
  <si>
    <t>steveboyce_scotland@yahoo.com</t>
  </si>
  <si>
    <t>Worcestershire Acute Hospitals NHST - Alexandra</t>
  </si>
  <si>
    <t>RWPa</t>
  </si>
  <si>
    <t>Graham O'Byrne</t>
  </si>
  <si>
    <t>graham.o'byrne@worcsacute.nhs.uk</t>
  </si>
  <si>
    <t>Worcestershire Acute Hospitals NHST - WRH</t>
  </si>
  <si>
    <t>RWPc</t>
  </si>
  <si>
    <t>Mr Ian Levett</t>
  </si>
  <si>
    <t>ian.levett@worcsacute.nhs.uk</t>
  </si>
  <si>
    <t>Wrightington, Wigan and Leigh NHST</t>
  </si>
  <si>
    <t>RRF_</t>
  </si>
  <si>
    <t>Mr Derek Harborne</t>
  </si>
  <si>
    <t>derek.harborne@wwl.nhs.uk</t>
  </si>
  <si>
    <t>Yeovil District Hospital NHSFT</t>
  </si>
  <si>
    <t>RA4_</t>
  </si>
  <si>
    <t>Dr Dewald Behrens</t>
  </si>
  <si>
    <t>dewald.behrens@ydh.nhs.uk</t>
  </si>
  <si>
    <t>York Hospitals NHSFT</t>
  </si>
  <si>
    <t>RCB_</t>
  </si>
  <si>
    <t>Dr Jason Lee</t>
  </si>
  <si>
    <t>jason.lee@york.nhs.uk</t>
  </si>
  <si>
    <t>OTHER (Are you sure your hospital/trust is not listed?)</t>
  </si>
  <si>
    <t>OTHER</t>
  </si>
  <si>
    <t>Consultant's name</t>
  </si>
  <si>
    <t>Consultant's e-mail</t>
  </si>
  <si>
    <t>-</t>
  </si>
  <si>
    <t>EXAMPLE OF DATA ENTRY</t>
  </si>
  <si>
    <t>ONLY ENTER INFORMATION IN THE WHITE CELLS</t>
  </si>
  <si>
    <t>Patient 1</t>
  </si>
  <si>
    <t>Patient 2</t>
  </si>
  <si>
    <t>Patient 3</t>
  </si>
  <si>
    <t>Patient 4</t>
  </si>
  <si>
    <t>Patient 5</t>
  </si>
  <si>
    <t>etc</t>
  </si>
  <si>
    <t>Patient reference (hospital use only)</t>
  </si>
  <si>
    <t>M1</t>
  </si>
  <si>
    <t>M2</t>
  </si>
  <si>
    <t>M4</t>
  </si>
  <si>
    <t>M6</t>
  </si>
  <si>
    <t>Date of arrival (format dd/mm/yyyy)</t>
  </si>
  <si>
    <t>Time of arrival  (format hh:mm)</t>
  </si>
  <si>
    <t>Q1</t>
  </si>
  <si>
    <t>Was analgesia administered pre-hospital?</t>
  </si>
  <si>
    <t>Yes</t>
  </si>
  <si>
    <t>Not administered</t>
  </si>
  <si>
    <t>Q2</t>
  </si>
  <si>
    <t>Pain score on arrival in the ED</t>
  </si>
  <si>
    <t>Q3</t>
  </si>
  <si>
    <t>Was analgesia administered or offered in the ED?</t>
  </si>
  <si>
    <t>No</t>
  </si>
  <si>
    <t>Q4</t>
  </si>
  <si>
    <t>Reason why analgesia was not offered in the ED</t>
  </si>
  <si>
    <t>Not applicable</t>
  </si>
  <si>
    <t>No reason identified</t>
  </si>
  <si>
    <t>Pre-hospital admin</t>
  </si>
  <si>
    <t/>
  </si>
  <si>
    <t>Q5</t>
  </si>
  <si>
    <t>Time at which analgesia administered or offered in the ED (hh:mm; blank if none offered)</t>
  </si>
  <si>
    <t>Q6</t>
  </si>
  <si>
    <t>Was ED analgesia accepted? (yes/no or N/A if none offered)</t>
  </si>
  <si>
    <t>Q7</t>
  </si>
  <si>
    <t>Was ED analgesia in accordance with local guidelines?</t>
  </si>
  <si>
    <t>Q8</t>
  </si>
  <si>
    <t xml:space="preserve">Time at which X-Ray completed (format hh:mm, blank if unknown) </t>
  </si>
  <si>
    <t>Q9</t>
  </si>
  <si>
    <t>Is there documented evidence of re-evaluation of analgesia in the ED?</t>
  </si>
  <si>
    <t>Q10</t>
  </si>
  <si>
    <t>Time at which analgesia re-evaluated in the ED (hh:mm; leave blank if not re-evaluated or not known)</t>
  </si>
  <si>
    <t>Q11</t>
  </si>
  <si>
    <t>Is there documented evidence that non-accidental injury was considered in the ED?</t>
  </si>
  <si>
    <t>Q12</t>
  </si>
  <si>
    <t>Time at which the patient left the ED (format hh:mm; blank if unknown)</t>
  </si>
  <si>
    <t>Space for notes (hospital use only):</t>
  </si>
  <si>
    <t>If you appear to have entered data incorrectly a warning will appear in the boxes to the right asking you to check your data entry for that patient.</t>
  </si>
  <si>
    <t>These times will be calculated automatically</t>
  </si>
  <si>
    <t>Time from arrival to analgesia (all patients)</t>
  </si>
  <si>
    <t>Time for analgesia (moderate pain)</t>
  </si>
  <si>
    <t>Time for analgesia (severe pain)</t>
  </si>
  <si>
    <t>Time for analgesia (patients who also received pre-hosp admin)</t>
  </si>
  <si>
    <t>Time to X-Ray</t>
  </si>
  <si>
    <t>Time from analgesia to re-evaluation (all patients)</t>
  </si>
  <si>
    <t>Time from analgesia to re-evaluation (moderate pain)</t>
  </si>
  <si>
    <t>Time from analgesia to re-evaluation (severe pain)</t>
  </si>
  <si>
    <t>Patient received Pre-hospital and ED analgesia</t>
  </si>
  <si>
    <t>Time in department</t>
  </si>
  <si>
    <t>Notes:
1. You must pick an entry from the drop-down list in every box for each patient audited
2. Do not enter values in the pink (or green) cells</t>
  </si>
  <si>
    <t>Introduction</t>
  </si>
  <si>
    <t>Comparative data will be made available to participating Emergency Departments. The purpose of the audit is:</t>
  </si>
  <si>
    <t>- to monitor progress nationally and enable individual hospitals to compare their current and previous audit results.</t>
  </si>
  <si>
    <t>Clinical Standards</t>
  </si>
  <si>
    <t>Methodology</t>
  </si>
  <si>
    <t>i</t>
  </si>
  <si>
    <t>ii</t>
  </si>
  <si>
    <t>iii</t>
  </si>
  <si>
    <t>Step 2: Data entry</t>
  </si>
  <si>
    <t>Save this workbook on your own computer or network using an appropriate file name before entering any data.</t>
  </si>
  <si>
    <t>iv</t>
  </si>
  <si>
    <t>The 'Patient reference' field should contain an identifiable alphanumeric that you create which can be related to each set of notes, but not related to patient identifiable information (name, patient no., DOB etc.)</t>
  </si>
  <si>
    <t>v</t>
  </si>
  <si>
    <t>Please use the drop-down lists of options wherever these are provided. Do not enter abbreviated text - answers must appear in full or the summary formulae will not work.</t>
  </si>
  <si>
    <t>vi</t>
  </si>
  <si>
    <t>Analgesia must be administered within local guidelines e.g. 'for severe pain; oral, i/v or intranasal opiate'.</t>
  </si>
  <si>
    <t>vii</t>
  </si>
  <si>
    <t>Patients who have received analgesia before arrival at the ED should be included where they are still in moderate or severe pain upon arrival in the ED. In some of these cases it may not be appropriate to give further analgesia on arrival at the ED. Such patients are identified in the question about why analgesia was not accepted.</t>
  </si>
  <si>
    <t>viii</t>
  </si>
  <si>
    <t>Do not guess any data that is missing from your records - pick the "not recorded" option from the drop-down lists, or leave times and dates blank as directed.</t>
  </si>
  <si>
    <t>ix</t>
  </si>
  <si>
    <t>x</t>
  </si>
  <si>
    <t>xi</t>
  </si>
  <si>
    <t>xii</t>
  </si>
  <si>
    <t>Support</t>
  </si>
  <si>
    <t>Note that the sheets have been protected so that you cannot change any cells apart from those where data can be entered.</t>
  </si>
  <si>
    <t>CEM Standards</t>
  </si>
  <si>
    <t xml:space="preserve">Patients in severe pain (pain score 7 to 10) should receive appropriate analgesia, according to local guidelines, </t>
  </si>
  <si>
    <t>50% within 20 mins of arrival or triage whichever is the earliest.</t>
  </si>
  <si>
    <t>75% within 30 mins of arrival or triage whichever is the earliest.</t>
  </si>
  <si>
    <t>98% within 60 mins of arrival or triage whichever is the earliest.</t>
  </si>
  <si>
    <t>Patients with moderate pain (pain score 4 to 6) should be offered or receive analgesia, according to local guidelines,</t>
  </si>
  <si>
    <t>90% within 60 mins of arrival or triage whichever is the earliest.</t>
  </si>
  <si>
    <t>90% of patients with severe pain should have documented evidence of re-evaluation and action within 30 minutes of receiving the first dose of analgesic.</t>
  </si>
  <si>
    <t>75% of patients with moderate pain should have documented evidence of re-evaluation and action within 60 minutes of receiving the first dose of analgesic.</t>
  </si>
  <si>
    <t>FAQs</t>
  </si>
  <si>
    <t>If you have a query not answered on this page please e-mail philip.mcmillan@collemergencymed.ac.uk or telephone 020 7067 1269.</t>
  </si>
  <si>
    <t>Do we have to start the audits from 1st August?</t>
  </si>
  <si>
    <t>Should we include children presenting with multiple fractures and/or presenting with other injuries?</t>
  </si>
  <si>
    <t>Please include only patients presenting with single fractures. Do not include patients presenting with other injuries.</t>
  </si>
  <si>
    <t>In previous years the audit has requested patients presenting with fractures of the elbow, forearm or wrist. Can we include patients presenting with long bone fractures?</t>
  </si>
  <si>
    <t>Can I type in the data rather than use the drop down lists?</t>
  </si>
  <si>
    <t>Please use the drop down lists, as the data needs to be entered correctly or the formulae for summarising the results will not work.</t>
  </si>
  <si>
    <t>If analgesia is administered pre-hospital and then in the ED how do we record it on the data collection tool?</t>
  </si>
  <si>
    <t>Answer 'Yes' to 'was analgesia administered pre-hospital?' and 'Yes' to 'was analgesia administered or offered in the ED?'.</t>
  </si>
  <si>
    <t>Do we include patients when no pain score is recorded in the first instance?</t>
  </si>
  <si>
    <t>If there is a delay between offering analgesia and administering analgesia, what time should we enter?</t>
  </si>
  <si>
    <t>If analgesia was accepted you must enter the time analgesia was administered. If analgesia was not accepted, enter the time analgesia was offered.</t>
  </si>
  <si>
    <t>When should we answer that analgesia was only partially in accordance with local guidelines?</t>
  </si>
  <si>
    <t>Answer 'partially' if analgesia was provided but a different analgesic was used to that instructed in your local guidelines, or if there was some other minor deviation. The answer 'No' will automatically appear if no analgesia was provided for a patient in pain. You should also enter 'No' if there was a serious deviation from local guidelines.</t>
  </si>
  <si>
    <t>What do I enter if my ED has no local guideline for analgesia?</t>
  </si>
  <si>
    <t>Please select ‘No local guidelines’ from the drop down answer list.</t>
  </si>
  <si>
    <t>Regarding documented evidence of re-evaluation of analgesia – what happens if the patient leaves before re-evaluation is required?</t>
  </si>
  <si>
    <t>By entering the time that analgesia was administered and the time the patient left the ED the tool will be able to calculate whether the patient left before re-evaluation was required (see CEM standards for details of when re-evaluation is required).</t>
  </si>
  <si>
    <t>Why do we need to answer the question about non-accidental injury? Standard 6 of the safeguarding children standards refers to NAI in children under 5 years old, not 5-15.</t>
  </si>
  <si>
    <t>Should we include patients admitted over the Christmas period?</t>
  </si>
  <si>
    <t>Yes. Quality of care should not be affected by Christmas.</t>
  </si>
  <si>
    <t>xiii</t>
  </si>
  <si>
    <t>My ED is unable to collect the necessary numbers of cases. Can we include data from outside of the collection period?</t>
  </si>
  <si>
    <t>If you are unable to collect 50 cases please contact the College to ask for guidance on how to proceed. E-mail philip.mcmillan@collemergencymed.ac.uk or phone 020 7067 1269.</t>
  </si>
  <si>
    <t>xiv</t>
  </si>
  <si>
    <t>Aberdeen Royal Infirmary</t>
  </si>
  <si>
    <t>SNC01</t>
  </si>
  <si>
    <t>Consultant Name - New</t>
  </si>
  <si>
    <t>Consultant email - New</t>
  </si>
  <si>
    <t>Avon</t>
  </si>
  <si>
    <t>RX5</t>
  </si>
  <si>
    <t>Abertawe Bro Morgannwg NHST - Neath</t>
  </si>
  <si>
    <t>RVDb</t>
  </si>
  <si>
    <t>Kirsty Dickson-Jardine</t>
  </si>
  <si>
    <t>kirstiy.dicksonjardine@abm-tr.wales.nhs.uk</t>
  </si>
  <si>
    <t>None</t>
  </si>
  <si>
    <t>Beds &amp; Herts</t>
  </si>
  <si>
    <t>RYC</t>
  </si>
  <si>
    <t>Abertawe Bro Morgannwg NHST - Princess of Wales</t>
  </si>
  <si>
    <t>RVDa</t>
  </si>
  <si>
    <t>Mild (1-3)</t>
  </si>
  <si>
    <t>Berkshire</t>
  </si>
  <si>
    <t>RYE</t>
  </si>
  <si>
    <t>Abertawe Bro Morgannwg NHST - Singleton</t>
  </si>
  <si>
    <t>RVCa</t>
  </si>
  <si>
    <t>Dr Michael McCabe</t>
  </si>
  <si>
    <t>michael.mccabe@abm-tr.wales.nhs.uk</t>
  </si>
  <si>
    <t>Moderate (4-6)</t>
  </si>
  <si>
    <t>Coventry &amp; Warwick</t>
  </si>
  <si>
    <t>RYA</t>
  </si>
  <si>
    <t>Aintree University Hospitals NHSFT</t>
  </si>
  <si>
    <t>REM_</t>
  </si>
  <si>
    <t>Mr Robin Jones</t>
  </si>
  <si>
    <t>rob.jones@aintree.nhs.uk</t>
  </si>
  <si>
    <t>Severe (7-10)</t>
  </si>
  <si>
    <t>Cumbria</t>
  </si>
  <si>
    <t>RX7</t>
  </si>
  <si>
    <t>Airedale NHST</t>
  </si>
  <si>
    <t>RCF_</t>
  </si>
  <si>
    <t>Dr Dominic Hewitt</t>
  </si>
  <si>
    <t>dominic.hewitt@anhst.nhs.uk</t>
  </si>
  <si>
    <t>Not recorded</t>
  </si>
  <si>
    <t>Dorset</t>
  </si>
  <si>
    <t>RYF</t>
  </si>
  <si>
    <t>Alder Hey Children's NHSFT</t>
  </si>
  <si>
    <t>RBS_</t>
  </si>
  <si>
    <t>Dr Briar Stewart</t>
  </si>
  <si>
    <t>briar.stewart@alderhey.nhs.uk</t>
  </si>
  <si>
    <t>East Anglia</t>
  </si>
  <si>
    <t>Altnagelvin Hospitals HSS Trust</t>
  </si>
  <si>
    <t>Z1810</t>
  </si>
  <si>
    <t>Consultant Name</t>
  </si>
  <si>
    <t>Consultant email</t>
  </si>
  <si>
    <t>East Midlands</t>
  </si>
  <si>
    <t>RX9</t>
  </si>
  <si>
    <t xml:space="preserve">5. Now please copy the results from this sheet to a separate workbook: </t>
  </si>
  <si>
    <t>b) Check the box to create a copy and select  &lt;New book&gt; as the destination workbook. Click OK.</t>
  </si>
  <si>
    <t>Arran War Memorial Hospital</t>
  </si>
  <si>
    <t>SAC2c</t>
  </si>
  <si>
    <t>East Of England</t>
  </si>
  <si>
    <t>Ashford and St Peters Hospitals NHST - St Peters</t>
  </si>
  <si>
    <t>RTKb</t>
  </si>
  <si>
    <t>Dr Heather Clark</t>
  </si>
  <si>
    <t>heather.clark@asph.nhs.uk</t>
  </si>
  <si>
    <t>Essex</t>
  </si>
  <si>
    <t>Ayr Hospital</t>
  </si>
  <si>
    <t>SAC2b</t>
  </si>
  <si>
    <t>Gloucestershire</t>
  </si>
  <si>
    <t>Barking, Havering and Redbridge Hospitals NHST - King George</t>
  </si>
  <si>
    <t>RF4a</t>
  </si>
  <si>
    <t>Dr Nikki Brown</t>
  </si>
  <si>
    <t xml:space="preserve">nicola.brown@bhrhospitals.nhs.uk </t>
  </si>
  <si>
    <t>Great Western</t>
  </si>
  <si>
    <t>Barking, Havering and Redbridge Hospitals NHST - Queens</t>
  </si>
  <si>
    <t>RF4b</t>
  </si>
  <si>
    <t>G F Aronica</t>
  </si>
  <si>
    <t>guiseppe.aronica@bhrhospitals.nhs.uk</t>
  </si>
  <si>
    <t>Greater Manchester</t>
  </si>
  <si>
    <t>Barnet and Chase Farm Hospitals NHST - Barnet</t>
  </si>
  <si>
    <t>RVLa</t>
  </si>
  <si>
    <t>Dr Kilian Hynes</t>
  </si>
  <si>
    <t>kilian.hynes@bcf.nhs.uk</t>
  </si>
  <si>
    <t>Hampshire</t>
  </si>
  <si>
    <t>Barnet and Chase Farm Hospitals NHST - Chase Farm</t>
  </si>
  <si>
    <t>RVLb</t>
  </si>
  <si>
    <t xml:space="preserve">Mr David Mbamalu </t>
  </si>
  <si>
    <t>david.mbamalu@bcf.nhs.uk</t>
  </si>
  <si>
    <t>Hereford &amp; Worcs</t>
  </si>
  <si>
    <t>Barnsley Hospital NHSFT</t>
  </si>
  <si>
    <t>RFF_</t>
  </si>
  <si>
    <t>Jane Brenchley</t>
  </si>
  <si>
    <t>jane.brenchley@nhs.net</t>
  </si>
  <si>
    <t>Isle of Wight</t>
  </si>
  <si>
    <t>RR2</t>
  </si>
  <si>
    <t>Barts and The London NHST</t>
  </si>
  <si>
    <t>RNJ_</t>
  </si>
  <si>
    <t>Tim Harris</t>
  </si>
  <si>
    <t>tim.harris@bartsandthelondon.nhs.uk</t>
  </si>
  <si>
    <t>Kent</t>
  </si>
  <si>
    <t>RYD</t>
  </si>
  <si>
    <t>Basildon and Thurrock University Hospitals NHSFT</t>
  </si>
  <si>
    <t>RDD_</t>
  </si>
  <si>
    <t>Lokesh Narayanaswamy</t>
  </si>
  <si>
    <t>lokesh.narayanaswamy@btuh.nhs.uk</t>
  </si>
  <si>
    <t>Lancashire</t>
  </si>
  <si>
    <t>Basingstoke and North Hampshire NHSFT</t>
  </si>
  <si>
    <t>RN5_</t>
  </si>
  <si>
    <t>Dr Justin Nicholas</t>
  </si>
  <si>
    <t>justin.nicholas@nhht.nhs.uk</t>
  </si>
  <si>
    <t>Lincolnshire</t>
  </si>
  <si>
    <t>Bedford Hospital NHST</t>
  </si>
  <si>
    <t>RC1_</t>
  </si>
  <si>
    <t>David Small</t>
  </si>
  <si>
    <t xml:space="preserve">david.small@bedfordhospital.nhs.uk </t>
  </si>
  <si>
    <t>London</t>
  </si>
  <si>
    <t>RRU</t>
  </si>
  <si>
    <t>Belfast City Hospital HSS Trust</t>
  </si>
  <si>
    <t>Z1020</t>
  </si>
  <si>
    <t>Mersey</t>
  </si>
  <si>
    <t>Belford Hospital (Fort William)</t>
  </si>
  <si>
    <t>SHC4b</t>
  </si>
  <si>
    <t>North East</t>
  </si>
  <si>
    <t>RX6</t>
  </si>
  <si>
    <t>Birmingham Childrens Hospital NHSFT</t>
  </si>
  <si>
    <t>RQ3</t>
  </si>
  <si>
    <t>Dr Ben Stanhope</t>
  </si>
  <si>
    <t>ben.stanhope@bch.nhs.uk</t>
  </si>
  <si>
    <t>North West</t>
  </si>
  <si>
    <t>Blackpool, Fylde and Wyre Hospitals NHSFT</t>
  </si>
  <si>
    <t>RXL_</t>
  </si>
  <si>
    <t>Mr N Kidner</t>
  </si>
  <si>
    <t>mr.kidner@bfwhospitals.nhs.uk</t>
  </si>
  <si>
    <t>Oxfordshire</t>
  </si>
  <si>
    <t>Borders General Hospital (Melrose)</t>
  </si>
  <si>
    <t>SB999</t>
  </si>
  <si>
    <t>South Central</t>
  </si>
  <si>
    <t>Bradford Teaching Hospitals NHSFT</t>
  </si>
  <si>
    <t>RAE_</t>
  </si>
  <si>
    <t>Dr David Robinson</t>
  </si>
  <si>
    <t>david.robinson@bradfordhospitals.nhs.uk</t>
  </si>
  <si>
    <t>South East Coast</t>
  </si>
  <si>
    <t>Brighton &amp; Sussex University Hospitals NHST - Eye A&amp;E</t>
  </si>
  <si>
    <t>RXHe</t>
  </si>
  <si>
    <t>South Western</t>
  </si>
  <si>
    <t>Brighton &amp; Sussex University Hospitals NHST - Ryl Alexandra</t>
  </si>
  <si>
    <t>RXHc</t>
  </si>
  <si>
    <t>South Yorkshire</t>
  </si>
  <si>
    <t>RX8</t>
  </si>
  <si>
    <t>Brighton and Sussex University Hospitals NHST - Pr Royal</t>
  </si>
  <si>
    <t>RXHb</t>
  </si>
  <si>
    <t>Guy Sanders</t>
  </si>
  <si>
    <t>guy.sanders@bsuh.nhs.uk</t>
  </si>
  <si>
    <t>Staffordshire</t>
  </si>
  <si>
    <t>Brighton and Sussex University Hospitals NHST - Royal Sussex</t>
  </si>
  <si>
    <t>RXHa</t>
  </si>
  <si>
    <t>Surrey</t>
  </si>
  <si>
    <t>Buckinghamshire Hospitals NHST - Stoke Mandeville</t>
  </si>
  <si>
    <t>RXQb</t>
  </si>
  <si>
    <t>Dr Kimon Bizos</t>
  </si>
  <si>
    <t>kimon.bizos@buckshosp.nhs.uk</t>
  </si>
  <si>
    <t>Sussex</t>
  </si>
  <si>
    <t>Buckinghamshire Hospitals NHST - Wycombe</t>
  </si>
  <si>
    <t>RXQa</t>
  </si>
  <si>
    <t>Simon Smith</t>
  </si>
  <si>
    <t>simon.smith@buckshosp.nhs.uk</t>
  </si>
  <si>
    <t>TENYAS (Teeside)</t>
  </si>
  <si>
    <t>Burton Hospitals NHSFT</t>
  </si>
  <si>
    <t>RJF_</t>
  </si>
  <si>
    <t>Mr Eddie Oforka</t>
  </si>
  <si>
    <t>eddie.oforka@burtonh-tr.wmids.nhs.uk</t>
  </si>
  <si>
    <t>TENYAS (Yorkshire)</t>
  </si>
  <si>
    <t>Calderdale and Huddersfield NHSFT - Calderdale</t>
  </si>
  <si>
    <t>RWYa</t>
  </si>
  <si>
    <t>1. Please fill in the name of your Emergency Department (using the drop-down list)</t>
  </si>
  <si>
    <t>2. Enter your name and e-mail &amp; correct that of your contact consultant if necessary</t>
  </si>
  <si>
    <t>4. Enter any comments in the box at the bottom of the form</t>
  </si>
  <si>
    <t>Emergency Department</t>
  </si>
  <si>
    <t>Consultant contact</t>
  </si>
  <si>
    <t>Consultant's e-mail address</t>
  </si>
  <si>
    <t>Your name if different</t>
  </si>
  <si>
    <t>Your e-mail address</t>
  </si>
  <si>
    <t>Start date</t>
  </si>
  <si>
    <t xml:space="preserve">          Were any of the earlier pain in children audits carried out in your department?</t>
  </si>
  <si>
    <t>End date</t>
  </si>
  <si>
    <t xml:space="preserve">          If so, have you made any changes to protocols or policies since the earlier audit(s)?</t>
  </si>
  <si>
    <t>Number of patients</t>
  </si>
  <si>
    <t>of which:</t>
  </si>
  <si>
    <t>Pain score recorded</t>
  </si>
  <si>
    <t>Moderate Pain</t>
  </si>
  <si>
    <t>Severe pain</t>
  </si>
  <si>
    <t>Analgesia in accordance with guidelines</t>
  </si>
  <si>
    <t>Analgesia partially in accordance</t>
  </si>
  <si>
    <t>Accepted analgesia</t>
  </si>
  <si>
    <t>Analgesia 
re-evaluated</t>
  </si>
  <si>
    <t>NAI considered</t>
  </si>
  <si>
    <t>Cases audited</t>
  </si>
  <si>
    <t>Analgesia administered pre-hospital</t>
  </si>
  <si>
    <t>Analgesia administered pre-hospital and in ED</t>
  </si>
  <si>
    <t>Pre-hospital analgesia not recorded</t>
  </si>
  <si>
    <t>Pre-hospital analgesia not administered</t>
  </si>
  <si>
    <t>Time to Analgesia for patients in:</t>
  </si>
  <si>
    <t>Analgesia not provided in ED due to pre-hospital administration</t>
  </si>
  <si>
    <t>Also had pre-hosp analgesia</t>
  </si>
  <si>
    <t>Received/offered analgesia within 20 mins</t>
  </si>
  <si>
    <t>Received/offered analgesia within 30 mins</t>
  </si>
  <si>
    <t>*</t>
  </si>
  <si>
    <t>Received/offered analgesia within 1 hour</t>
  </si>
  <si>
    <t>Analgesia not offered and no reason was identified</t>
  </si>
  <si>
    <t>Time to X-Ray within 30 minutes</t>
  </si>
  <si>
    <t>Time to X-Ray within 1 hour</t>
  </si>
  <si>
    <t>Time to X-Ray within 2 hours</t>
  </si>
  <si>
    <t>Time to X-Ray more than 2 hours</t>
  </si>
  <si>
    <t>Re-evaluation of analgesia for:</t>
  </si>
  <si>
    <t>ED analgesia re-evaluated within 30 mins</t>
  </si>
  <si>
    <t>ED analgesia re-evaluated within 1 hour</t>
  </si>
  <si>
    <t>ED analgesia re-evaluated within 2 hours</t>
  </si>
  <si>
    <t>Left ED within 1 hour</t>
  </si>
  <si>
    <t>Left ED within 2 hours</t>
  </si>
  <si>
    <t>Left ED within 4 hours</t>
  </si>
  <si>
    <t>Should you have any comments, please enter them below:</t>
  </si>
  <si>
    <t>For help please ring Philip McMillan 020 7067 1269 or e-mail:</t>
  </si>
  <si>
    <t>philip.mcmillan@collemergencymed.ac.uk</t>
  </si>
  <si>
    <t>Children (5-15  inc.) presenting in MODERATE or SEVERE PAIN
with fractures of elbow, forearm, wrist, ankle, tibia, fibula or femur</t>
  </si>
  <si>
    <t>When complete, please go to the sheet called Summarised Data</t>
  </si>
  <si>
    <t>Patient 6</t>
  </si>
  <si>
    <t>Patient 7</t>
  </si>
  <si>
    <t>Patient 8</t>
  </si>
  <si>
    <t>Patient 9</t>
  </si>
  <si>
    <t>Patient 10</t>
  </si>
  <si>
    <t>Patient 11</t>
  </si>
  <si>
    <t>Patient 12</t>
  </si>
  <si>
    <t>Patient 13</t>
  </si>
  <si>
    <t>Patient 14</t>
  </si>
  <si>
    <t>Patient 15</t>
  </si>
  <si>
    <t>Patient 16</t>
  </si>
  <si>
    <t>Patient 17</t>
  </si>
  <si>
    <t>Patient 18</t>
  </si>
  <si>
    <t>Patient 19</t>
  </si>
  <si>
    <t>Patient 20</t>
  </si>
  <si>
    <t>Patient 21</t>
  </si>
  <si>
    <t>Patient 22</t>
  </si>
  <si>
    <t>Patient 23</t>
  </si>
  <si>
    <t>Patient 24</t>
  </si>
  <si>
    <t>Patient 25</t>
  </si>
  <si>
    <t>Patient 26</t>
  </si>
  <si>
    <t>Patient 27</t>
  </si>
  <si>
    <t>Patient 28</t>
  </si>
  <si>
    <t>Patient 29</t>
  </si>
  <si>
    <t>Patient 30</t>
  </si>
  <si>
    <t>Patient 31</t>
  </si>
  <si>
    <t>Patient 32</t>
  </si>
  <si>
    <t>Patient 33</t>
  </si>
  <si>
    <t>Patient 34</t>
  </si>
  <si>
    <t>Patient 35</t>
  </si>
  <si>
    <t>Patient 36</t>
  </si>
  <si>
    <t>Patient 37</t>
  </si>
  <si>
    <t>Patient 38</t>
  </si>
  <si>
    <t>Patient 39</t>
  </si>
  <si>
    <t>Patient 40</t>
  </si>
  <si>
    <t>Patient 41</t>
  </si>
  <si>
    <t>Patient 42</t>
  </si>
  <si>
    <t>Patient 43</t>
  </si>
  <si>
    <t>Patient 44</t>
  </si>
  <si>
    <t>Patient 45</t>
  </si>
  <si>
    <t>Patient 46</t>
  </si>
  <si>
    <t>Patient 47</t>
  </si>
  <si>
    <t>Patient 48</t>
  </si>
  <si>
    <t>Patient 49</t>
  </si>
  <si>
    <t>Patient 50</t>
  </si>
  <si>
    <t>Copy of formulae</t>
  </si>
  <si>
    <t>severe</t>
  </si>
  <si>
    <t>moderate</t>
  </si>
  <si>
    <t>mild</t>
  </si>
  <si>
    <t>Number recorded</t>
  </si>
  <si>
    <t>analgesia admin pre-hosp</t>
  </si>
  <si>
    <t>pain score rec (A&amp;E)</t>
  </si>
  <si>
    <t>no analgesia as done pre-hosp</t>
  </si>
  <si>
    <t>no analgesia - no reason identified</t>
  </si>
  <si>
    <t>All</t>
  </si>
  <si>
    <t>Analgesia accepted</t>
  </si>
  <si>
    <t>refused</t>
  </si>
  <si>
    <t>PR in line w guidelines</t>
  </si>
  <si>
    <t>not in line w guide</t>
  </si>
  <si>
    <t>partially in line w guide</t>
  </si>
  <si>
    <t>Analgesia re-evaluated</t>
  </si>
  <si>
    <t>No local guidelines for analgesia</t>
  </si>
  <si>
    <t>Known</t>
  </si>
  <si>
    <t>&lt;=20 mins</t>
  </si>
  <si>
    <t>&lt;=30 mins</t>
  </si>
  <si>
    <t>&lt;=1 hr</t>
  </si>
  <si>
    <t>&lt;=2 hrs</t>
  </si>
  <si>
    <t>&lt;=4 hrs</t>
  </si>
  <si>
    <t>&gt;2 hrs</t>
  </si>
  <si>
    <t>Times (all)</t>
  </si>
  <si>
    <t>Times (mod)</t>
  </si>
  <si>
    <t>Times (sev)</t>
  </si>
  <si>
    <t>Times (pre-hosp)</t>
  </si>
  <si>
    <t>Time to XRay</t>
  </si>
  <si>
    <t>Time to re-evaluation (all)</t>
  </si>
  <si>
    <t>Time to re-evaluation (moderate)</t>
  </si>
  <si>
    <t>Time to re-evaluation (severe)</t>
  </si>
  <si>
    <t>Pre-hosp and ED analgesia</t>
  </si>
  <si>
    <t>Notes:
1. You must select an entry from the drop-down list in every box for each patient audited
2. Do not enter values in the pink (or green) cells</t>
  </si>
  <si>
    <t>Period audited (correct if necessary)</t>
  </si>
  <si>
    <t>Paul Jarvis</t>
  </si>
  <si>
    <t>paul.jarvis@cht.nhs.uk</t>
  </si>
  <si>
    <t>Two Shires (Bucks)</t>
  </si>
  <si>
    <t>Calderdale and Huddersfield NHSFT - Huddersfield</t>
  </si>
  <si>
    <t>RWYb</t>
  </si>
  <si>
    <t>Sally-Anne Wilson</t>
  </si>
  <si>
    <t>sally-anne.wilson@cht.nhs.uk</t>
  </si>
  <si>
    <t>Two Shires (Northants)</t>
  </si>
  <si>
    <t>Cambridge University Hospitals NHSFT</t>
  </si>
  <si>
    <t>RGT_</t>
  </si>
  <si>
    <t>Adrian Boyle</t>
  </si>
  <si>
    <t>adrian.boyle@addenbrookes.nhs.uk</t>
  </si>
  <si>
    <t>West Country</t>
  </si>
  <si>
    <t>Cardiff and Vale NHST - University Hospital of Wales</t>
  </si>
  <si>
    <t>RWM_</t>
  </si>
  <si>
    <t>Dr Rupert Evans</t>
  </si>
  <si>
    <t>rupert.evans@cardiffandvale.wales.nhs.uk</t>
  </si>
  <si>
    <t>West Midlands</t>
  </si>
  <si>
    <t>Causeway HSS Trust</t>
  </si>
  <si>
    <t>Z1410</t>
  </si>
  <si>
    <t>Irvine Kamade</t>
  </si>
  <si>
    <t>West Yorkshire</t>
  </si>
  <si>
    <t>Central Area of North Wales NHS - Glan Clwyd Hospital</t>
  </si>
  <si>
    <t>RT8_</t>
  </si>
  <si>
    <t xml:space="preserve">Mr S Giri Gandham </t>
  </si>
  <si>
    <t>giri.gandham@cd-tr.wales.nhs.uk</t>
  </si>
  <si>
    <t>Wiltshire</t>
  </si>
  <si>
    <t>Central Manchester &amp; Manchester Childrens University Hospitals NHST - Booth Hall</t>
  </si>
  <si>
    <t>RW3b</t>
  </si>
  <si>
    <t>Dr K Potier</t>
  </si>
  <si>
    <t>katherine.potier@cmft.nhs.uk</t>
  </si>
  <si>
    <t>Yorkshire</t>
  </si>
  <si>
    <t>Central Manchester and Manchester Childrens University Hospitals NHSFT - MRI</t>
  </si>
  <si>
    <t>RW3a</t>
  </si>
  <si>
    <t>Dr John Butler</t>
  </si>
  <si>
    <t>rosemary.morton@cmmc.nhs.uk</t>
  </si>
  <si>
    <t>Welsh</t>
  </si>
  <si>
    <t>WAL</t>
  </si>
  <si>
    <t>Chelsea and Westminster Hospital NHSFT</t>
  </si>
  <si>
    <t>RQM_</t>
  </si>
  <si>
    <t>Dr Wendy Matthews</t>
  </si>
  <si>
    <t>wendy.matthews@chelwest.nhs.uk</t>
  </si>
  <si>
    <t>Scottish</t>
  </si>
  <si>
    <t>SCOT</t>
  </si>
  <si>
    <t>Chesterfield Royal Hospital NHSFT</t>
  </si>
  <si>
    <t>RFS_</t>
  </si>
  <si>
    <t>Dr Katherine Lendrum</t>
  </si>
  <si>
    <t>katherine.lendrum@chesterfieldroyal.nhs.uk</t>
  </si>
  <si>
    <t>Northern Ireland</t>
  </si>
  <si>
    <t>NIRE</t>
  </si>
  <si>
    <t>City Hospitals Sunderland NHSFT</t>
  </si>
  <si>
    <t>RLN_</t>
  </si>
  <si>
    <t>Mr Michael Potts</t>
  </si>
  <si>
    <t>michael.potts@chs.northy.nhs.uk</t>
  </si>
  <si>
    <t>Don't know</t>
  </si>
  <si>
    <t>D/K</t>
  </si>
  <si>
    <t>Colchester University Hospital NHSFT</t>
  </si>
  <si>
    <t>RDE_</t>
  </si>
  <si>
    <t>Countess of Chester Hospital NHSFT</t>
  </si>
  <si>
    <t>RJR_</t>
  </si>
  <si>
    <t>Mr R S Moore</t>
  </si>
  <si>
    <t>steve.moore@coch.nhs.uk</t>
  </si>
  <si>
    <t>County Durham and Darlington Hospitals NHSFT - Bishop Auckland</t>
  </si>
  <si>
    <t>RXPb</t>
  </si>
  <si>
    <t>Ola Afolabi</t>
  </si>
  <si>
    <t>ola.afolabi@cddah.nhs.uk</t>
  </si>
  <si>
    <t>removed from list - Steff assumption all by ambulance</t>
  </si>
  <si>
    <t>County Durham and Darlington Hospitals NHSFT - Darlington</t>
  </si>
  <si>
    <t>RXPc</t>
  </si>
  <si>
    <t>Mr P Muthu</t>
  </si>
  <si>
    <t>palani.muthu@cddft.nhs.uk</t>
  </si>
  <si>
    <t>range amended</t>
  </si>
  <si>
    <t>County Durham and Darlington Hospitals NHSFT - North Durham</t>
  </si>
  <si>
    <t>RXPa</t>
  </si>
  <si>
    <t>Debra Kennedy</t>
  </si>
  <si>
    <t>debra.kennedy@cddah.nhs.uk</t>
  </si>
  <si>
    <t>N/A</t>
  </si>
  <si>
    <t>Craigavon Area Hospital Group HSS Trust</t>
  </si>
  <si>
    <t>Z1610</t>
  </si>
  <si>
    <t>Mr Seamus O'Reilly</t>
  </si>
  <si>
    <t>soreilly@cahgt.n-i.nhs.uk</t>
  </si>
  <si>
    <t>Crosshouse Hospital (Kilmarnock)</t>
  </si>
  <si>
    <t>SAC02</t>
  </si>
  <si>
    <t>Cwm Taf NHS Trust - Royal Glamorgan</t>
  </si>
  <si>
    <t>RVE_</t>
  </si>
  <si>
    <t>Ahmed Kamal</t>
  </si>
  <si>
    <t>ahmed.kamal@pr-tr.wales.nhs.uk</t>
  </si>
  <si>
    <t>Pain scores</t>
  </si>
  <si>
    <t>Cwm Taf NHST - Prince Charles</t>
  </si>
  <si>
    <t>RRS_</t>
  </si>
  <si>
    <t xml:space="preserve">Mr Michael A. Obiako </t>
  </si>
  <si>
    <t>michael.obiako@nglam-tr.wales.nhs.uk</t>
  </si>
  <si>
    <t>Dartford and Gravesham NHST</t>
  </si>
  <si>
    <t>RN7_</t>
  </si>
  <si>
    <t>Dr Vincent Kika</t>
  </si>
  <si>
    <t>vincent.kika@dvh.nhs.uk</t>
  </si>
  <si>
    <t>Derby Hospitals NHSFT</t>
  </si>
  <si>
    <t>RTG_</t>
  </si>
  <si>
    <t>Dr Iain Lennon</t>
  </si>
  <si>
    <t>iain.lennon@nhs.net</t>
  </si>
  <si>
    <t>Derby Hospitals NHSFT  - Childrens A&amp;E</t>
  </si>
  <si>
    <t>RTGb</t>
  </si>
  <si>
    <t>Dr Julia Surridge</t>
  </si>
  <si>
    <t xml:space="preserve">julia.surridge@derbyhospitals.nhs.uk </t>
  </si>
  <si>
    <t>Doncaster and Bassetlaw Hospitals NHSFT - Bassetlaw</t>
  </si>
  <si>
    <t>RP5d</t>
  </si>
  <si>
    <t>Murad Salamani</t>
  </si>
  <si>
    <t>murad.salamani@dbh.nhs.uk</t>
  </si>
  <si>
    <t>Doncaster and Bassetlaw Hospitals NHSFT - Doncaster</t>
  </si>
  <si>
    <t>RP5a</t>
  </si>
  <si>
    <t>Catherine Perry</t>
  </si>
  <si>
    <t>catherine.perry@dbh.nhs.uk</t>
  </si>
  <si>
    <t>Dorset County Hospital NHSFT</t>
  </si>
  <si>
    <t>RBD_</t>
  </si>
  <si>
    <t>Dr Richard Huppertz</t>
  </si>
  <si>
    <t>richard.huppertz@wdgh.nhs.uk</t>
  </si>
  <si>
    <t>Down Lisburn HSS Trust</t>
  </si>
  <si>
    <t>Z1060</t>
  </si>
  <si>
    <t>Mr A Wain</t>
  </si>
  <si>
    <t>Dr Grays Hospital (Elgin)</t>
  </si>
  <si>
    <t>SNC1b</t>
  </si>
  <si>
    <t xml:space="preserve">Dr Tudor Codreanu </t>
  </si>
  <si>
    <t>tudor.codreanu@mhs.grampian.scot.nhs.uk</t>
  </si>
  <si>
    <t>Dudley Group of Hospitals NHST (The)</t>
  </si>
  <si>
    <t>RNA_</t>
  </si>
  <si>
    <t>Mr Nick Stockdale</t>
  </si>
  <si>
    <t xml:space="preserve">nicholas.stockdale@dgoh.nhs.uk </t>
  </si>
  <si>
    <t>Pain relief administered by paramedics etc.</t>
  </si>
  <si>
    <t>Dumfries and Galloway Royal Infirmary</t>
  </si>
  <si>
    <t>SY999</t>
  </si>
  <si>
    <t>John Burton</t>
  </si>
  <si>
    <t xml:space="preserve">jburton2@nhs.net </t>
  </si>
  <si>
    <t>Dunoon &amp; District General Hospital</t>
  </si>
  <si>
    <t>SCC7a</t>
  </si>
  <si>
    <t>Entonox only</t>
  </si>
  <si>
    <t>Ealing Hospital NHST</t>
  </si>
  <si>
    <t>RC3_</t>
  </si>
  <si>
    <t>Miss Fiona Wisniacki</t>
  </si>
  <si>
    <t>fiona.wisniacki@eht.nhs.uk</t>
  </si>
  <si>
    <t>Opiates (oral or IV) only</t>
  </si>
  <si>
    <t>East and North Hertfordshire NHST - Lister</t>
  </si>
  <si>
    <t>RWHd</t>
  </si>
  <si>
    <t>Dr Pawan Gupta</t>
  </si>
  <si>
    <t>pgupta@nhs.net</t>
  </si>
  <si>
    <t>Entonox and opiate</t>
  </si>
  <si>
    <t>East and North Hertfordshire NHST - QE2</t>
  </si>
  <si>
    <t>RWHc</t>
  </si>
  <si>
    <t>Mr Sigmund Wilkey</t>
  </si>
  <si>
    <t>sigismund.wilkey@nhs.net</t>
  </si>
  <si>
    <t>Splintage only</t>
  </si>
  <si>
    <t>East Cheshire NHST</t>
  </si>
  <si>
    <t>RJN_</t>
  </si>
  <si>
    <t>Ann Robertson</t>
  </si>
  <si>
    <t>ann.robertson@echeshire-tr.nwest.nhs.uk</t>
  </si>
  <si>
    <t>Splintage and entonox</t>
  </si>
  <si>
    <t>East Kent Hospitals NHSFT - Canterbury ECS MIU</t>
  </si>
  <si>
    <t>RVVa</t>
  </si>
  <si>
    <t>? Martin White</t>
  </si>
  <si>
    <t>Splintage and opiate</t>
  </si>
  <si>
    <t>East Kent Hospitals NHSFT - QEQM</t>
  </si>
  <si>
    <t>RVVb</t>
  </si>
  <si>
    <t>Dr Wayne Kissoon</t>
  </si>
  <si>
    <t>wayne.kissoon@ekht.nhs.uk</t>
  </si>
  <si>
    <t>East Kent Hospitals NHSFT - Wm Harvey</t>
  </si>
  <si>
    <t>RVVc</t>
  </si>
  <si>
    <t>Dev Mukherjee</t>
  </si>
  <si>
    <t xml:space="preserve">debashis.mukherjee@ekht.nhs.uk </t>
  </si>
  <si>
    <t>East Lancashire Hospitals NHST - Blackburn</t>
  </si>
  <si>
    <t>RXRa</t>
  </si>
  <si>
    <t>Mr Evan Bayton</t>
  </si>
  <si>
    <t>evan.bayton@elht.nhs.uk</t>
  </si>
  <si>
    <t>East Lancashire Hospitals NHST - Burnley UCC</t>
  </si>
  <si>
    <t>RXRb</t>
  </si>
  <si>
    <t>Mr Sanjoy Bhattacharyya</t>
  </si>
  <si>
    <t>sanjoy.bhattacharyya@elht.nhs.uk</t>
  </si>
  <si>
    <t>East Sussex Hospitals NHST - Conquest</t>
  </si>
  <si>
    <t>RXCb</t>
  </si>
  <si>
    <t>Dr Paul Cornelius</t>
  </si>
  <si>
    <t>paul.cornelius@esht.nhs.uk</t>
  </si>
  <si>
    <t>East Sussex Hospitals NHST - Eastbourne</t>
  </si>
  <si>
    <t>RXCa</t>
  </si>
  <si>
    <t>Mr Salim Shubber</t>
  </si>
  <si>
    <t xml:space="preserve">salim.shubber@esht.nhs.uk </t>
  </si>
  <si>
    <t>Splintage and morphine, Splintage and entonox, Splintage only, Morphine (oral or IV) only, Entonox only, Not recorded, Entonox only</t>
  </si>
  <si>
    <t>Epsom and St Helier University Hospitals NHST - Epsom</t>
  </si>
  <si>
    <t>RVRa</t>
  </si>
  <si>
    <t>Susan Thompson</t>
  </si>
  <si>
    <t>susan.thompson@epsom-sthelier.nhs.uk</t>
  </si>
  <si>
    <t>Epsom and St Helier University Hospitals NHST - St Helier</t>
  </si>
  <si>
    <t>RVRb</t>
  </si>
  <si>
    <t>Dr Sri Srinivas</t>
  </si>
  <si>
    <t xml:space="preserve">sri.srinivas@epsom-sthelier.nhs.uk </t>
  </si>
  <si>
    <t>Falkirk &amp; District Royal Infirmary</t>
  </si>
  <si>
    <t>SVC3b</t>
  </si>
  <si>
    <t>Mrs Ursula MacKintosh</t>
  </si>
  <si>
    <t>ursula.mackintosh@fvah.scot.nhs.uk</t>
  </si>
  <si>
    <t>Frimley Park Hospital NHSFT</t>
  </si>
  <si>
    <t>RDU_</t>
  </si>
  <si>
    <t>Col Devesh Sharma</t>
  </si>
  <si>
    <t>devesh.sharma@fph-tr.nhs.uk</t>
  </si>
  <si>
    <t>Garrick Hospital (Stranraer)</t>
  </si>
  <si>
    <t>SY99b</t>
  </si>
  <si>
    <t>Gateshead Health NHSFT</t>
  </si>
  <si>
    <t>RR7_</t>
  </si>
  <si>
    <t>Mr Bob Jarman</t>
  </si>
  <si>
    <t xml:space="preserve">bob.jarman@ghnt.nhs.uk </t>
  </si>
  <si>
    <t>George Eliot Hospital NHST</t>
  </si>
  <si>
    <t>RLT_</t>
  </si>
  <si>
    <t>Mr David Foroughi</t>
  </si>
  <si>
    <t>david.foroughi@geh.nhs.uk</t>
  </si>
  <si>
    <t>Better - NEAS</t>
  </si>
  <si>
    <t>Glasgow Royal Infirmary</t>
  </si>
  <si>
    <t>SGC05</t>
  </si>
  <si>
    <t>Same - NEAS</t>
  </si>
  <si>
    <t>Gloucestershire Hospitals NHSFT - Cheltenham</t>
  </si>
  <si>
    <t>RTEa</t>
  </si>
  <si>
    <t>Dr Phil Davies</t>
  </si>
  <si>
    <t>philip.davies@glos.nhs.uk</t>
  </si>
  <si>
    <t>Worse - NEAS</t>
  </si>
  <si>
    <t>Gloucestershire Hospitals NHSFT - Gloucester</t>
  </si>
  <si>
    <t>RTEb</t>
  </si>
  <si>
    <t>Dr Delia Parnham-Cope</t>
  </si>
  <si>
    <t>delia.parnham-cope@glos.nhs.uk</t>
  </si>
  <si>
    <t>Great Western Hospitals NHSFT</t>
  </si>
  <si>
    <t>RN3_</t>
  </si>
  <si>
    <t>Dr. Kash Aujla</t>
  </si>
  <si>
    <t>kash.aujla@smnhst.nhs.uk</t>
  </si>
  <si>
    <t>Greenpark  HSS Trust</t>
  </si>
  <si>
    <t>Z1030</t>
  </si>
  <si>
    <t>Guy's and St Thomas's NHSFT</t>
  </si>
  <si>
    <t>RJ1_</t>
  </si>
  <si>
    <t>Dr Francesca Garnham</t>
  </si>
  <si>
    <t>francesca.garnham@gstt.nhs.uk</t>
  </si>
  <si>
    <t>Gwent Healthcare NHST - Nevill Hall</t>
  </si>
  <si>
    <t>RVFa</t>
  </si>
  <si>
    <t>Miss Leigh Urwin</t>
  </si>
  <si>
    <t>leigh.urwin@gwent.wales.nhs.uk</t>
  </si>
  <si>
    <t>Gwent Healthcare NHST - Newport</t>
  </si>
  <si>
    <t>RVFb</t>
  </si>
  <si>
    <t>Mr Ashok Vaghela</t>
  </si>
  <si>
    <t>ashok.vaghela@gwent.wales.nhs.uk</t>
  </si>
  <si>
    <t>Hairmyres Hospital (Lanarkshire)</t>
  </si>
  <si>
    <t>SLC01</t>
  </si>
  <si>
    <t>Dr Patricia O'Connor</t>
  </si>
  <si>
    <t>angela.coyle@laht.scot.nhs.uk</t>
  </si>
  <si>
    <t>Harrogate and District NHSFT</t>
  </si>
  <si>
    <t>RCD_</t>
  </si>
  <si>
    <t>Dr Helen Law</t>
  </si>
  <si>
    <t>helen.law@hdft.nhs.uk</t>
  </si>
  <si>
    <t>Heart of England NHSFT - Good Hope</t>
  </si>
  <si>
    <t>RR1c</t>
  </si>
  <si>
    <t>Mr Anthony Bleetman</t>
  </si>
  <si>
    <t xml:space="preserve">anthony.bleetman@heartofengland.nhs.uk </t>
  </si>
  <si>
    <t>Heart of England NHSFT - Heartlands</t>
  </si>
  <si>
    <t>RR1a</t>
  </si>
  <si>
    <t>Heart of England NHSFT - Solihull</t>
  </si>
  <si>
    <t>RR1b</t>
  </si>
  <si>
    <t>Heatherwood and Wexham Park Hospitals NHSFT</t>
  </si>
  <si>
    <t>RD7_</t>
  </si>
  <si>
    <t>Hereford Hospitals NHST</t>
  </si>
  <si>
    <t>RLQ_</t>
  </si>
  <si>
    <t>Mr Andrew Ballham</t>
  </si>
  <si>
    <t>andrew.ballham@hhtr.nhs.uk</t>
  </si>
  <si>
    <t>Hillingdon Hospital NHST (The)</t>
  </si>
  <si>
    <t>RAS_</t>
  </si>
  <si>
    <t>Many EDs in the past did not see 50 cases in the allotted time period. We have therefore expanded the types of cases that can be included in the audit. The main purpose of the audit is identifying standards of management of pain (i.e. pain score, time to analgesia, appropriate analgesia and review of effectiveness of analgesia) rather than the condition itself.</t>
  </si>
  <si>
    <t>Dr Alaganandan Sivakumar</t>
  </si>
  <si>
    <t>alaganandan.sivakumar@thh.nhs.uk</t>
  </si>
  <si>
    <t>Hinchingbrooke Health Care NHST</t>
  </si>
  <si>
    <t>RQQ_</t>
  </si>
  <si>
    <t>Mr Ratan Das</t>
  </si>
  <si>
    <t>ratan.das@hinchingbrooke.nhs.uk</t>
  </si>
  <si>
    <t>Homerton University Hospital NHSFT</t>
  </si>
  <si>
    <t>RQX_</t>
  </si>
  <si>
    <t>Dr Ben C. R. Teasdale</t>
  </si>
  <si>
    <t>ben.teasdale@homerton.nhs.uk</t>
  </si>
  <si>
    <t>Hull and East Yorkshire Hospitals NHST</t>
  </si>
  <si>
    <t>RWA_</t>
  </si>
  <si>
    <t>Mr Will Townend</t>
  </si>
  <si>
    <t>william.townend@hey.nhs.uk</t>
  </si>
  <si>
    <t>Hywel Dda NHST - Bronglais</t>
  </si>
  <si>
    <t>RKU_</t>
  </si>
  <si>
    <t xml:space="preserve">Mr Khalid Bashir </t>
  </si>
  <si>
    <t>khalid.bashir@ceredigion-tr.wales.nhs.uk</t>
  </si>
  <si>
    <t>Hywel Dda NHST - Prince Philip Hospital</t>
  </si>
  <si>
    <t>RVAa</t>
  </si>
  <si>
    <t>Dr Mike Jones</t>
  </si>
  <si>
    <t>mike.jones@carmarthen.wales.nhs.uk</t>
  </si>
  <si>
    <t>Hywel Dda NHST - West Wales General</t>
  </si>
  <si>
    <t>RVAb</t>
  </si>
  <si>
    <t>Mr Jeremy Williams</t>
  </si>
  <si>
    <t>jeremy.williams@carmarthen.wales.nhs.uk</t>
  </si>
  <si>
    <t>Hywel Dda NHST - Withybush</t>
  </si>
  <si>
    <t>RR6_</t>
  </si>
  <si>
    <t>Dr Charles Merrill</t>
  </si>
  <si>
    <t>charles.merrill@pdt-tr.wales.nhs.uk</t>
  </si>
  <si>
    <t>Imperial College Healthcare NHST - Charing Cross</t>
  </si>
  <si>
    <t>RYJb</t>
  </si>
  <si>
    <t>Ruth Brown</t>
  </si>
  <si>
    <t>ruth.brown@imperial.nhs.uk</t>
  </si>
  <si>
    <t>Imperial College Healthcare NHST - Hammersmith</t>
  </si>
  <si>
    <t>RYJa</t>
  </si>
  <si>
    <t>Imperial College Healthcare NHST - St Mary's (Paddington)</t>
  </si>
  <si>
    <t>RYJc</t>
  </si>
  <si>
    <t>Inverclyde Royal Hospital (Greenock)</t>
  </si>
  <si>
    <t>SCC5a</t>
  </si>
  <si>
    <t>Ipswich Hospital NHST</t>
  </si>
  <si>
    <t>RGQ_</t>
  </si>
  <si>
    <t>Mr Abhijit Bose</t>
  </si>
  <si>
    <t>abhijit.bose@ipswichhospital.nhs.uk</t>
  </si>
  <si>
    <t>Isle of Wight NHS PCT - St Mary's, Newport</t>
  </si>
  <si>
    <t>5QT_</t>
  </si>
  <si>
    <t>Mr Robin Beal</t>
  </si>
  <si>
    <t>robin.beal@iow.nhs.uk</t>
  </si>
  <si>
    <t>James Paget University Hospitals NHSFT</t>
  </si>
  <si>
    <t>RGP_</t>
  </si>
  <si>
    <t>Mr Duncan Peacock</t>
  </si>
  <si>
    <t>duncan.peacock@jpaget.nhs.uk</t>
  </si>
  <si>
    <t>Kettering General Hospital NHSFT</t>
  </si>
  <si>
    <t>RNQ_</t>
  </si>
  <si>
    <t>Miss Angela Dancocks</t>
  </si>
  <si>
    <t xml:space="preserve">angela.dancocks@kgh.nhs.uk </t>
  </si>
  <si>
    <t>Kings College Hospital NHSFT</t>
  </si>
  <si>
    <t>RJZ_</t>
  </si>
  <si>
    <t>Dr Jeff Keep</t>
  </si>
  <si>
    <t>jeff.keep@kch.nhs.uk</t>
  </si>
  <si>
    <t>Kingston Hospital NHST</t>
  </si>
  <si>
    <t>RAX_</t>
  </si>
  <si>
    <t>Dr Tim Patel</t>
  </si>
  <si>
    <t>tim.patel@kingstonhospital.nhs.uk</t>
  </si>
  <si>
    <t>Lancashire Teaching Hospitals NHSFT - Chorley</t>
  </si>
  <si>
    <t>RXNb</t>
  </si>
  <si>
    <t>Mr Ayman Jundi</t>
  </si>
  <si>
    <t>ayman.jundi@lthtr.nhs.uk</t>
  </si>
  <si>
    <t>Lancashire Teaching Hospitals NHSFT - Preston</t>
  </si>
  <si>
    <t>RXNa</t>
  </si>
  <si>
    <t>Leeds Teaching Hospitals NHST - LGI</t>
  </si>
  <si>
    <t>RR8a</t>
  </si>
  <si>
    <t>Dr Maya Naravi</t>
  </si>
  <si>
    <t>maya.naravi@leedsth.nhs.uk</t>
  </si>
  <si>
    <t>Leeds Teaching Hospitals NHST - St James</t>
  </si>
  <si>
    <t>RR8b</t>
  </si>
  <si>
    <t>Dr Graham Johnson</t>
  </si>
  <si>
    <t>graham.johnson@leedsth.nhs.uk</t>
  </si>
  <si>
    <t>Lewisham Hospital NHST - Childrens A&amp;E</t>
  </si>
  <si>
    <t>RJ2b</t>
  </si>
  <si>
    <t>Dr Nigel Harrison</t>
  </si>
  <si>
    <t>nigel.harrison@uhl.nhs.uk</t>
  </si>
  <si>
    <t>Lewisham Hospital NHST (The)</t>
  </si>
  <si>
    <t>RJ2_</t>
  </si>
  <si>
    <t>Lorn &amp; Islands District General Hospital (Oban)</t>
  </si>
  <si>
    <t>SCC7b</t>
  </si>
  <si>
    <t>Luton and Dunstable Hospital NHSFT</t>
  </si>
  <si>
    <t>RC9_</t>
  </si>
  <si>
    <t>Mr David Kirby</t>
  </si>
  <si>
    <t xml:space="preserve">david.kirby@ldh.nhs.uk </t>
  </si>
  <si>
    <t>Maidstone &amp; Tunbridge Wells NHST Maidstone - Eye A&amp;E</t>
  </si>
  <si>
    <t>RWFc</t>
  </si>
  <si>
    <t>Maidstone and Tunbridge Wells NHST - Kent and Sussex</t>
  </si>
  <si>
    <t>RWFa</t>
  </si>
  <si>
    <t>Dr James Ironside</t>
  </si>
  <si>
    <t>james.ironside@nhs.net</t>
  </si>
  <si>
    <t>Maidstone and Tunbridge Wells NHST - Maidstone</t>
  </si>
  <si>
    <t>RWFb</t>
  </si>
  <si>
    <t>Mater Hospital HSS Trust</t>
  </si>
  <si>
    <t>Z1100</t>
  </si>
  <si>
    <t>Mayday Healthcare NHST</t>
  </si>
  <si>
    <t>RJ6_</t>
  </si>
  <si>
    <t>Chris Blakeley</t>
  </si>
  <si>
    <t>christopher.blakeley@mayday.nhs.uk</t>
  </si>
  <si>
    <t>Medway NHSFT</t>
  </si>
  <si>
    <t>RPA_</t>
  </si>
  <si>
    <t>Dr Amanda Morrice</t>
  </si>
  <si>
    <t>amanda.morrice@medway.nhs.uk</t>
  </si>
  <si>
    <t>Mid Cheshire Hospitals NHSFT - Crewe</t>
  </si>
  <si>
    <t>RBT_</t>
  </si>
  <si>
    <t xml:space="preserve">Miss June Edhouse </t>
  </si>
  <si>
    <t>june.edhouse@mcht.nhs.uk</t>
  </si>
  <si>
    <t>Mid Essex Hospital Services NHST</t>
  </si>
  <si>
    <t>RQ8_</t>
  </si>
  <si>
    <t>Dr A J Thomas</t>
  </si>
  <si>
    <t>ajay.thomas@meht.nhs.uk</t>
  </si>
  <si>
    <t>Mid Staffordshire NHSFT</t>
  </si>
  <si>
    <t>RJD_</t>
  </si>
  <si>
    <t>Dr Chris Turner</t>
  </si>
  <si>
    <t>chris.turner@midstaffs.nhs.uk</t>
  </si>
  <si>
    <t>Mid Yorkshire Hospitals NHST - Dewsbury</t>
  </si>
  <si>
    <t>RXFe</t>
  </si>
  <si>
    <t>Mr Dean Okereke</t>
  </si>
  <si>
    <t>chikezie.okereke@midyorks.nhs.uk</t>
  </si>
  <si>
    <t>Mid Yorkshire Hospitals NHST - Pinderfields</t>
  </si>
  <si>
    <t>RXFb</t>
  </si>
  <si>
    <t>Dr Tony Taylor</t>
  </si>
  <si>
    <t>tony.taylor@midyorks.nhs.uk</t>
  </si>
  <si>
    <t>Mid Yorkshire Hospitals NHST - Pontefract</t>
  </si>
  <si>
    <t>RXFa</t>
  </si>
  <si>
    <t>Milton Keynes Hospital NHSFT</t>
  </si>
  <si>
    <t>RD8_</t>
  </si>
  <si>
    <t>Dr Ikenna Ezeilo</t>
  </si>
  <si>
    <t>ikenna.ezeilo@mkgeneral.nhs.uk</t>
  </si>
  <si>
    <t>Monklands Hospital (Lanarkshire)</t>
  </si>
  <si>
    <t>SLC1c</t>
  </si>
  <si>
    <t>Moorfields Eye Hospital NHST</t>
  </si>
  <si>
    <t>RP6</t>
  </si>
  <si>
    <t>Newcastle upon Tyne Hospitals NHSFT (The)</t>
  </si>
  <si>
    <t>RTD_</t>
  </si>
  <si>
    <t>Dr Gerald Sweeney</t>
  </si>
  <si>
    <t xml:space="preserve">gerald.sweeney@nuth.nhs.uk </t>
  </si>
  <si>
    <t>Newham University Hospital NHST</t>
  </si>
  <si>
    <t>RNH_</t>
  </si>
  <si>
    <t>Dr Lisa Somers</t>
  </si>
  <si>
    <t xml:space="preserve">lisa.somers@newhamhealth.nhs.uk </t>
  </si>
  <si>
    <t>Newry &amp; Mourne HSS Trust</t>
  </si>
  <si>
    <t>Z1630</t>
  </si>
  <si>
    <t>Ninewells Hospital (Dundee)</t>
  </si>
  <si>
    <t>STC01</t>
  </si>
  <si>
    <t>Norfolk and Norwich University Hospital NHSFT</t>
  </si>
  <si>
    <t>RM1_</t>
  </si>
  <si>
    <t>Dr Peter Rushton</t>
  </si>
  <si>
    <t>peter.rushton@nnuh.nhs.uk</t>
  </si>
  <si>
    <t>North Bristol NHST (Frenchay)</t>
  </si>
  <si>
    <t>RVJ_</t>
  </si>
  <si>
    <t>Paul Younge</t>
  </si>
  <si>
    <t>paul.younge@nbt.nhs.uk</t>
  </si>
  <si>
    <t>North Cumbria University Hospitals NHST - Carlisle</t>
  </si>
  <si>
    <t>RNLb</t>
  </si>
  <si>
    <t>Dr Ruth Read</t>
  </si>
  <si>
    <t>ruth.read@ncumbria-acute.nhs.uk</t>
  </si>
  <si>
    <t>North Cumbria University Hospitals NHST - W Cumberland</t>
  </si>
  <si>
    <t>RNLa</t>
  </si>
  <si>
    <t>Mr Charles Brett</t>
  </si>
  <si>
    <t>charles.brett@ncumbria-acute.nhs.uk</t>
  </si>
  <si>
    <t>North East Wales NHST</t>
  </si>
  <si>
    <t>RT9_</t>
  </si>
  <si>
    <t>Mr Dilip Melon</t>
  </si>
  <si>
    <t>dilip.menon@new-tr.wales.nhs.uk</t>
  </si>
  <si>
    <t>North Middlesex University Hospital NHST</t>
  </si>
  <si>
    <t>RAP_</t>
  </si>
  <si>
    <t>Dr Eddie Lamuren</t>
  </si>
  <si>
    <t>eddie.lamuren@nmh.nhs.uk</t>
  </si>
  <si>
    <t>North Tees and Hartlepool NHSFT - Hartlepool</t>
  </si>
  <si>
    <t>RVWb</t>
  </si>
  <si>
    <t>Mr Suresh Wadhwani</t>
  </si>
  <si>
    <t>suresh.wadhwani@nth.nhs.uk</t>
  </si>
  <si>
    <t>North Tees and Hartlepool NHSFT - N Tees</t>
  </si>
  <si>
    <t>RVWa</t>
  </si>
  <si>
    <t>Mr Andy Simpson</t>
  </si>
  <si>
    <t>andrew.simpson@nth.nhs.uk</t>
  </si>
  <si>
    <t>North West London Hospitals NHST - Central Middlesex</t>
  </si>
  <si>
    <t>RV8a</t>
  </si>
  <si>
    <t>Julie Bak</t>
  </si>
  <si>
    <t>julie.bak@nwlh.nhs.uk</t>
  </si>
  <si>
    <t>North West London Hospitals NHST - Northwick Park</t>
  </si>
  <si>
    <t>RV8b</t>
  </si>
  <si>
    <t>Dr Sean Williams</t>
  </si>
  <si>
    <t>sean.williams@nwlh.nhs.uk</t>
  </si>
  <si>
    <t>North West Wales NHST</t>
  </si>
  <si>
    <t>RT7a</t>
  </si>
  <si>
    <t>Pauline Cutting</t>
  </si>
  <si>
    <t>pauline.cutting@nww-tr.wales.nhs.uk</t>
  </si>
  <si>
    <t>Northampton General Hospital NHST</t>
  </si>
  <si>
    <t>RNSb</t>
  </si>
  <si>
    <t>Dr Fiona Poyner</t>
  </si>
  <si>
    <t>fiona.poyner@ngh.nhs.uk</t>
  </si>
  <si>
    <t>Northampton General Hospital NHST - Eye A&amp;E</t>
  </si>
  <si>
    <t>RNSc</t>
  </si>
  <si>
    <t>Northern Devon Healthcare NHST</t>
  </si>
  <si>
    <t>RBZ_</t>
  </si>
  <si>
    <t>Ms Fionn Bellis</t>
  </si>
  <si>
    <t>fionn.bellis@ndevon.swest.nhs.uk</t>
  </si>
  <si>
    <t>Northern Lincolnshire and Goole Hospitals NHSFT - Grimsby</t>
  </si>
  <si>
    <t>RJLb</t>
  </si>
  <si>
    <t>Mr M Hockey</t>
  </si>
  <si>
    <t>mike.hockey@nlg.nhs.uk</t>
  </si>
  <si>
    <t>Northern Lincolnshire and Goole Hospitals NHSFT - Scunthorpe</t>
  </si>
  <si>
    <t>RJLa</t>
  </si>
  <si>
    <t>Northumbria Health Care NHSFT - N Tyne</t>
  </si>
  <si>
    <t>RTFb</t>
  </si>
  <si>
    <t>Mr Dean Shipsey</t>
  </si>
  <si>
    <t>dean.shipsey@northumbria-healthcare.nhs.uk</t>
  </si>
  <si>
    <t>Northumbria Health Care NHSFT - Wansbeck</t>
  </si>
  <si>
    <t>RTFc</t>
  </si>
  <si>
    <t>Northumbria Healthcare NHSFT - Hexham ECS</t>
  </si>
  <si>
    <t>RTFa</t>
  </si>
  <si>
    <t>Nottingham University Hospitals NHST</t>
  </si>
  <si>
    <t>RX1_</t>
  </si>
  <si>
    <t>Mr. Abdul Jabbar</t>
  </si>
  <si>
    <t>abdul.jabbar@nuh.nhs.uk</t>
  </si>
  <si>
    <t>Oxford Radcliffe Hospitals NHST - Horton</t>
  </si>
  <si>
    <t>RTHb</t>
  </si>
  <si>
    <t>Rob Way</t>
  </si>
  <si>
    <t>rob.way@orh.nhs.uk</t>
  </si>
  <si>
    <t>Oxford Radcliffe Hospitals NHST - Radcliffe</t>
  </si>
  <si>
    <t>RTHa</t>
  </si>
  <si>
    <t>Pennine Acute Hospitals NHST - Fairfield</t>
  </si>
  <si>
    <t>RW6b</t>
  </si>
  <si>
    <t>Dr Kassim Ali</t>
  </si>
  <si>
    <t>kassim.ali@pat.nhs.uk</t>
  </si>
  <si>
    <t>Pennine Acute Hospitals NHST - N Manchester</t>
  </si>
  <si>
    <t>RW6a</t>
  </si>
  <si>
    <t>Dr Chris Wood</t>
  </si>
  <si>
    <t>christopher.wood@pat.nhs.uk</t>
  </si>
  <si>
    <t>Pennine Acute Hospitals NHST - Oldham</t>
  </si>
  <si>
    <t>RW6c</t>
  </si>
  <si>
    <t>Mr M Zahir</t>
  </si>
  <si>
    <t>mohammed.zahir@pat.nhs.uk</t>
  </si>
  <si>
    <t>Pennine Acute Hospitals NHST - Rochdale</t>
  </si>
  <si>
    <t>RW6d</t>
  </si>
  <si>
    <t>Dr Saleem Farook</t>
  </si>
  <si>
    <t>saleem.farook@pat.nhs.uk</t>
  </si>
  <si>
    <t>Perth Royal Infirmary</t>
  </si>
  <si>
    <t>STC1b</t>
  </si>
  <si>
    <t>Peterborough and Stamford Hospitals NHSFT</t>
  </si>
  <si>
    <t>RGN_</t>
  </si>
  <si>
    <t>Lt Col Rob Russell RAMC</t>
  </si>
  <si>
    <t>rob.russell@pbh-tr.nhs.uk</t>
  </si>
  <si>
    <t>Plymouth Hospitals NHST - Derriford</t>
  </si>
  <si>
    <t>RK9a</t>
  </si>
  <si>
    <t>Mr Iain Grant</t>
  </si>
  <si>
    <t>iain.grant@phnt.swest.nhs.uk</t>
  </si>
  <si>
    <t>Plymouth Hospitals NHST Derriford Ryl - Eye A&amp;E</t>
  </si>
  <si>
    <t>RK9b</t>
  </si>
  <si>
    <t>Poole Hospital NHSFT</t>
  </si>
  <si>
    <t>RD3_</t>
  </si>
  <si>
    <t>Mr Simon Bell</t>
  </si>
  <si>
    <t>simon.bell@poole.nhs.uk</t>
  </si>
  <si>
    <t>Portsmouth Hospitals NHST</t>
  </si>
  <si>
    <t>RHU_</t>
  </si>
  <si>
    <t>Dr Simon Hunter</t>
  </si>
  <si>
    <t>simon.hunter@porthosp.nhs.uk</t>
  </si>
  <si>
    <t>Powys Local Health Board</t>
  </si>
  <si>
    <t>6C4_</t>
  </si>
  <si>
    <t>Princess Alexandra Hospital NHST (The)</t>
  </si>
  <si>
    <t>RQW_</t>
  </si>
  <si>
    <t>Mr. Keith Harvey</t>
  </si>
  <si>
    <t>keith.harvey@pah.nhs.uk</t>
  </si>
  <si>
    <t>Queen Elizabeth Hospital King's Lynn NHST (The)</t>
  </si>
  <si>
    <t>RCX_</t>
  </si>
  <si>
    <t>Dr Robert Florance</t>
  </si>
  <si>
    <t>robert.florancesec@qehkl.nhs.uk</t>
  </si>
  <si>
    <t>Queen Margaret Hospital (Dunfermline)</t>
  </si>
  <si>
    <t>SFC01</t>
  </si>
  <si>
    <t>Raigmore Hospital (Inverness)</t>
  </si>
  <si>
    <t>SHC04</t>
  </si>
  <si>
    <t>Rotherham NHSFT (The)</t>
  </si>
  <si>
    <t>RFR_</t>
  </si>
  <si>
    <t>Mr Narinder Chopra</t>
  </si>
  <si>
    <t>narinder.chopra@rothgen.nhs.uk</t>
  </si>
  <si>
    <t>Royal Aberdeen Childrens Hospital</t>
  </si>
  <si>
    <t>SNC1c</t>
  </si>
  <si>
    <t>Royal Alexandra Hospital (Paisley)</t>
  </si>
  <si>
    <t>SCC5b</t>
  </si>
  <si>
    <t>Royal Berkshire Hospital NHSFT</t>
  </si>
  <si>
    <t>RHW_</t>
  </si>
  <si>
    <t>Mr Sreenath Reddy</t>
  </si>
  <si>
    <t>sreenath.reddy@royalberkshire.nhs.uk</t>
  </si>
  <si>
    <t>Royal Bolton Hospital  NHSFT</t>
  </si>
  <si>
    <t>RMC_</t>
  </si>
  <si>
    <t>Dr Richard Parris &amp; Dr Owen McCormack</t>
  </si>
  <si>
    <t>richard.parris@rbh.nhs.uk</t>
  </si>
  <si>
    <t>Royal Bournemouth and Christchurch Hospitals NHSFT (The)</t>
  </si>
  <si>
    <t>RDZ_</t>
  </si>
  <si>
    <t>Mr Karim Hassan</t>
  </si>
  <si>
    <t>karim.hassan@rbch.nhs.uk</t>
  </si>
  <si>
    <t>Royal Cornwall Hospitals NHST - Treliske</t>
  </si>
  <si>
    <t>REFa</t>
  </si>
  <si>
    <t>Paul Howarth</t>
  </si>
  <si>
    <t>paul.howarth@rcht.cornwall.nhs.uk</t>
  </si>
  <si>
    <t>Royal Cornwall Hospitals NHST - W Cornwall</t>
  </si>
  <si>
    <t>REFb</t>
  </si>
  <si>
    <t>John Brown</t>
  </si>
  <si>
    <t>john.brown@rcht.cornwall.nhs.uk</t>
  </si>
  <si>
    <t>Royal Devon and Exeter NHSFT</t>
  </si>
  <si>
    <t>RH8_</t>
  </si>
  <si>
    <t>Dr Andy Appelboam</t>
  </si>
  <si>
    <t>andy.appelboam@rdeft.nhs.uk</t>
  </si>
  <si>
    <t>Royal Free Hampstead NHST</t>
  </si>
  <si>
    <t>RAL_</t>
  </si>
  <si>
    <t xml:space="preserve">Mr Andres I Martin </t>
  </si>
  <si>
    <t>andres.martin@royalfree.nhs.uk</t>
  </si>
  <si>
    <t>Royal Group of Hospitals &amp; Dental Hospital HSS Trust (The)</t>
  </si>
  <si>
    <t>Z1010</t>
  </si>
  <si>
    <t>Mr Laurence Rocke</t>
  </si>
  <si>
    <t>laurence.rocke@belfasttrust.hscni.net</t>
  </si>
  <si>
    <t>Royal Hospital for Sick Children (Edinburgh)</t>
  </si>
  <si>
    <t>SSC6b</t>
  </si>
  <si>
    <t>Royal Hospital for Sick Children (Yorkhill)</t>
  </si>
  <si>
    <t>SGC02</t>
  </si>
  <si>
    <t>Royal Infirmary of Edinburgh</t>
  </si>
  <si>
    <t>SSC06</t>
  </si>
  <si>
    <t>Dr A Gray (Edinburgh)</t>
  </si>
  <si>
    <t>alasdair.gray@luht.scot.nhs.uk</t>
  </si>
  <si>
    <t>Royal Liverpool and Broadgreen University Hospitals NHST</t>
  </si>
  <si>
    <t>RQ6_</t>
  </si>
  <si>
    <t>Dr Junaid Rathore</t>
  </si>
  <si>
    <t>junaid.rathore@rlbuht.nhs.uk</t>
  </si>
  <si>
    <t>Royal Surrey County Hospital NHST</t>
  </si>
  <si>
    <t>RA2_</t>
  </si>
  <si>
    <t>Mr Mark Pontin</t>
  </si>
  <si>
    <t>mark.pontin@royalsurrey.nhs.uk</t>
  </si>
  <si>
    <t>Royal United Hospital Bath NHST</t>
  </si>
  <si>
    <t>RD1_</t>
  </si>
  <si>
    <t>Miss Clare Taylor</t>
  </si>
  <si>
    <t>clare.taylor@ruh-bath.swest.nhs.uk</t>
  </si>
  <si>
    <t>Royal Wolverhampton Hospitals NHST (The) - New Cross</t>
  </si>
  <si>
    <t>RL4b</t>
  </si>
  <si>
    <t>Mr Rakesh Khanna</t>
  </si>
  <si>
    <t>rakesh.khanna@rwh-tr.nhs.uk</t>
  </si>
  <si>
    <t>Salford Royal NHSFT</t>
  </si>
  <si>
    <t>RM3_</t>
  </si>
  <si>
    <t>Dr Tony Gleeson</t>
  </si>
  <si>
    <t>anthony.gleeson@srft.nhs.uk</t>
  </si>
  <si>
    <t>Salisbury NHSFT</t>
  </si>
  <si>
    <t>RNZ_</t>
  </si>
  <si>
    <t>Dr Stephen Davies</t>
  </si>
  <si>
    <t>stephen.davies@salisbury.nhs.uk</t>
  </si>
  <si>
    <t>Sandwell &amp; West Birmingham Hospitals NHST City Birm - Eye A&amp;E</t>
  </si>
  <si>
    <t>RXKd</t>
  </si>
  <si>
    <t>Sandwell and West Birmingham Hospitals NHST - City A&amp;E</t>
  </si>
  <si>
    <t>RXKc</t>
  </si>
  <si>
    <t>Mr Prem John</t>
  </si>
  <si>
    <t>john.prem@swbh.nhs.uk</t>
  </si>
  <si>
    <t>Sandwell and West Birmingham Hospitals NHST - Sandwell</t>
  </si>
  <si>
    <t>RXKb</t>
  </si>
  <si>
    <t>Mr.K.Murali</t>
  </si>
  <si>
    <t>kalyana.murali@swbh.nhs.uk</t>
  </si>
  <si>
    <t>Scarborough and North East Yorkshire Health Care NHST</t>
  </si>
  <si>
    <t>RCC_</t>
  </si>
  <si>
    <t>Mr Andrew Volans</t>
  </si>
  <si>
    <t>andrew.volans@acute.sney.nhs.uk</t>
  </si>
  <si>
    <t>Sheffield Children's NHSFT</t>
  </si>
  <si>
    <t>RCU_</t>
  </si>
  <si>
    <t>Judith Gilchrist</t>
  </si>
  <si>
    <t xml:space="preserve">judith.gilchrist@sch.nhs.uk   </t>
  </si>
  <si>
    <t>Sheffield Teaching Hospitals NHSFT</t>
  </si>
  <si>
    <t>RHQ_</t>
  </si>
  <si>
    <t xml:space="preserve">Miss Suzanne Mason </t>
  </si>
  <si>
    <t>s.mason@sth.nhs.uk</t>
  </si>
  <si>
    <t>Sherwood Forest Hospitals NHSFT - Kings Mill</t>
  </si>
  <si>
    <t>RK5a</t>
  </si>
  <si>
    <t>Miss Jennifer Simpson</t>
  </si>
  <si>
    <t>jennifer.simpson@sfh-tr.nhs.uk</t>
  </si>
  <si>
    <t>Sherwood Forest Hospitals NHSFT - Newark MIU</t>
  </si>
  <si>
    <t>RK5d</t>
  </si>
  <si>
    <t>Shrewsbury and Telford Hospital NHST - Shrewsbury</t>
  </si>
  <si>
    <t>RXWa</t>
  </si>
  <si>
    <t>Mr Mark Prescott</t>
  </si>
  <si>
    <t>mark.prescott@sath.nhs.uk</t>
  </si>
  <si>
    <t>Shrewsbury and Telford Hospital NHST - Telford</t>
  </si>
  <si>
    <t>RXWb</t>
  </si>
  <si>
    <t>Mr Alan Leaman</t>
  </si>
  <si>
    <t>alan.leaman@sath.nhs.uk</t>
  </si>
  <si>
    <t>South Devon Health Care NHSFT - Torquay</t>
  </si>
  <si>
    <t>RA9_</t>
  </si>
  <si>
    <t>Mr Michael Sach</t>
  </si>
  <si>
    <t>michael.sach@nhs.net</t>
  </si>
  <si>
    <t>South London Healthcare NHST - Pr Royal, Bromley</t>
  </si>
  <si>
    <t>RYQa</t>
  </si>
  <si>
    <t>Dr Stephen Nash</t>
  </si>
  <si>
    <t>stephen.nash@nhs.net</t>
  </si>
  <si>
    <t>South London Healthcare NHST - QE, Woolwich</t>
  </si>
  <si>
    <t>RYQb</t>
  </si>
  <si>
    <t>Anne-Marie Huggon</t>
  </si>
  <si>
    <t>anne-marie.huggon@nhs.net</t>
  </si>
  <si>
    <t>South London Healthcare NHST - QMS</t>
  </si>
  <si>
    <t>RYQc</t>
  </si>
  <si>
    <t>Mr Khalid Pervaiz</t>
  </si>
  <si>
    <t>khalid.pervaiz@qms.nhs.uk</t>
  </si>
  <si>
    <t>South Tees Hospitals NHSFT - Friarage</t>
  </si>
  <si>
    <t>RTRb</t>
  </si>
  <si>
    <t>Mr Andrew Adair</t>
  </si>
  <si>
    <t>andrew.adair@stees.nhs.uk</t>
  </si>
  <si>
    <t>South Tees Hospitals NHSFT - James Cook</t>
  </si>
  <si>
    <t>RTRa</t>
  </si>
  <si>
    <t>South Tyneside NHSFT</t>
  </si>
  <si>
    <t>RE9_</t>
  </si>
  <si>
    <t>Mr Ron Singh</t>
  </si>
  <si>
    <t>ron.singh@sthct.nhs.uk</t>
  </si>
  <si>
    <t>South Warwickshire General Hospitals NHST</t>
  </si>
  <si>
    <t>RJC_</t>
  </si>
  <si>
    <t>Mr Matthew Dunn</t>
  </si>
  <si>
    <t>matthew.dunn@swh.nhs.uk</t>
  </si>
  <si>
    <t>Southampton University Hospitals NHST - A&amp;E</t>
  </si>
  <si>
    <t>RHMa</t>
  </si>
  <si>
    <t>Dr John Heyworth</t>
  </si>
  <si>
    <t>john.heyworth@suht.swest.nhs.uk</t>
  </si>
  <si>
    <t>Southampton University Hospitals NHST Soton - Eye A&amp;E</t>
  </si>
  <si>
    <t>RHMe</t>
  </si>
  <si>
    <t>Southend University Hospital NHSFT</t>
  </si>
  <si>
    <t>RAJ_</t>
  </si>
  <si>
    <t>Mr Hamid Rokan</t>
  </si>
  <si>
    <t>hamid.rokan@southend.nhs.uk</t>
  </si>
  <si>
    <t>Southern General Hospital (Glasgow)</t>
  </si>
  <si>
    <t>SGC01</t>
  </si>
  <si>
    <t>Dr Jason Long</t>
  </si>
  <si>
    <t>jason.long@ggc.scot.nhs.uk</t>
  </si>
  <si>
    <t>Southport and Ormskirk Hospital NHST - Ormskirk</t>
  </si>
  <si>
    <t>RVYa</t>
  </si>
  <si>
    <t>Dr Michael Asbitt</t>
  </si>
  <si>
    <t>michael.aisbitt@southportandormskirk.nhs.uk</t>
  </si>
  <si>
    <t>Southport and Ormskirk Hospital NHST - Southport &amp; Formby</t>
  </si>
  <si>
    <t>RVYb</t>
  </si>
  <si>
    <t>Dr Charles Scott</t>
  </si>
  <si>
    <t>charles.scott@southportandormskirk.nhs.uk</t>
  </si>
  <si>
    <t>Sperrin Lakeland HSS Trust</t>
  </si>
  <si>
    <t>Z1830</t>
  </si>
  <si>
    <t>St Georges Healthcare NHST</t>
  </si>
  <si>
    <t>RJ7_</t>
  </si>
  <si>
    <t>Dr Kate Wilson</t>
  </si>
  <si>
    <t>kate.wilson@stgeorges.nhs.uk</t>
  </si>
  <si>
    <t>St Helens and Knowsley Hospitals NHST - Whiston</t>
  </si>
  <si>
    <t>RBN_</t>
  </si>
  <si>
    <t>Dr Andy Ashton</t>
  </si>
  <si>
    <t>andy.ashton@sthk.nhs.uk</t>
  </si>
  <si>
    <t>St John's Hospital (Livingston)</t>
  </si>
  <si>
    <t>SSC01</t>
  </si>
  <si>
    <t xml:space="preserve">Dr Beth Threlfall </t>
  </si>
  <si>
    <t>peter.freeland@wlt.scot.nhs.uk</t>
  </si>
  <si>
    <t>Stirling Royal Infirmary</t>
  </si>
  <si>
    <t>SVC03</t>
  </si>
  <si>
    <t>Stobhill Hospital</t>
  </si>
  <si>
    <t>SGC5c</t>
  </si>
  <si>
    <t>Stockport NHSFT</t>
  </si>
  <si>
    <t>RWJ_</t>
  </si>
  <si>
    <t>Alistair Gray</t>
  </si>
  <si>
    <t xml:space="preserve">alistair.gray@stockport-tr.nwest.nhs.uk </t>
  </si>
  <si>
    <t>Surrey and Sussex Healthcare NHST - East Surrey</t>
  </si>
  <si>
    <t>RTP_</t>
  </si>
  <si>
    <t>Dr Sunil Dasan</t>
  </si>
  <si>
    <t>sunil.dasan@sash.nhs.uk</t>
  </si>
  <si>
    <t>Tameside Hospital NHSFT</t>
  </si>
  <si>
    <t>RMP_</t>
  </si>
  <si>
    <t>Mr Yogdutt Sharma</t>
  </si>
  <si>
    <t>yogdutt.sharma@tgh.nhs.uk</t>
  </si>
  <si>
    <t>Taunton and Somerset NHSFT - Musgrove Pk</t>
  </si>
  <si>
    <t>RBA_</t>
  </si>
  <si>
    <t>Dr Paul Baines</t>
  </si>
  <si>
    <t>paul.baines@tst.nhs.uk</t>
  </si>
  <si>
    <t>Trafford Healthcare NHST</t>
  </si>
  <si>
    <t>RM4_</t>
  </si>
  <si>
    <t>Ulster Community &amp; Hospitals HSS Trust (The)</t>
  </si>
  <si>
    <t>Z1110</t>
  </si>
  <si>
    <t>United Bristol Healthcare NHST Bristol - Eye A&amp;E</t>
  </si>
  <si>
    <t>RA7c</t>
  </si>
  <si>
    <t>Mr Nigel Rawlinson</t>
  </si>
  <si>
    <t>nigel.rawlinson@ubht.nhs.uk</t>
  </si>
  <si>
    <t>United Hospitals HSS Trust</t>
  </si>
  <si>
    <t>Z1420</t>
  </si>
  <si>
    <t>United Lincolnshire Hospitals NHST - Grantham</t>
  </si>
  <si>
    <t>RWDa</t>
  </si>
  <si>
    <t>George Oduro</t>
  </si>
  <si>
    <t>george.oduro@ulh.nhs.uk</t>
  </si>
  <si>
    <t>United Lincolnshire Hospitals NHST - Lincoln County</t>
  </si>
  <si>
    <t>RWDb</t>
  </si>
  <si>
    <t>Dr David Flynn</t>
  </si>
  <si>
    <t>david.flynn@ulh.nhs.uk</t>
  </si>
  <si>
    <t>United Lincolnshire Hospitals NHST - Louth</t>
  </si>
  <si>
    <t>RWDc</t>
  </si>
  <si>
    <t>Mr Ashaolu</t>
  </si>
  <si>
    <t>United Lincolnshire Hospitals NHST - Pilgrim</t>
  </si>
  <si>
    <t>RWDd</t>
  </si>
  <si>
    <t>Hussain Hassan</t>
  </si>
  <si>
    <t xml:space="preserve">hussain.hassan@ulh.nhs.uk </t>
  </si>
  <si>
    <t>University College London Hospitals NHSFT</t>
  </si>
  <si>
    <t>RRV_</t>
  </si>
  <si>
    <t>University Hospital Birmingham NHSFT</t>
  </si>
  <si>
    <t>RRK_</t>
  </si>
  <si>
    <t>Mr Javid.Kayani</t>
  </si>
  <si>
    <t>javid.kayani@uhb.nhs.uk</t>
  </si>
  <si>
    <t>University Hospital of North Staffordshire NHST</t>
  </si>
  <si>
    <t>RJE_</t>
  </si>
  <si>
    <t>Dr R Dharmarajah</t>
  </si>
  <si>
    <t>rahulan.dharmarajah@uhns.nhs.uk</t>
  </si>
  <si>
    <t>University Hospital of South Manchester NHSFT</t>
  </si>
  <si>
    <t>RM2_</t>
  </si>
  <si>
    <t>Dr Fiona Saunders</t>
  </si>
  <si>
    <t>fiona.saunders@uhsm.nhs.uk</t>
  </si>
  <si>
    <t>University Hospitals Bristol NHSFT - Bristol Ryl Inf.</t>
  </si>
  <si>
    <t>RA7a</t>
  </si>
  <si>
    <t>University Hospitals Bristol NHSFT - Childrens A&amp;E</t>
  </si>
  <si>
    <t>RA7b</t>
  </si>
  <si>
    <t>University Hospitals Coventry and Warwickshire NHST - Children's A&amp;E</t>
  </si>
  <si>
    <t>RKBe</t>
  </si>
  <si>
    <t>University Hospitals Coventry and Warwickshire NHST - St Cross (Rugby)</t>
  </si>
  <si>
    <t>RKBd</t>
  </si>
  <si>
    <t>Mrs Dorothy Apakama</t>
  </si>
  <si>
    <t>dorothy.apakama@uhcw.nhs.uk</t>
  </si>
  <si>
    <t>University Hospitals Coventry and Warwickshire NHST - Walsgrave</t>
  </si>
  <si>
    <t>RKBc</t>
  </si>
  <si>
    <t>University Hospitals of Leicester NHST</t>
  </si>
  <si>
    <t>RWE_</t>
  </si>
  <si>
    <t>Dr Martin Wiese</t>
  </si>
  <si>
    <t>martin.wiese@uhl-tr.nhs.uk</t>
  </si>
  <si>
    <t>Previous audits completed by Emergency Departments in 2004, 2005, 2007, 2008 &amp; 2009 have assisted EDs in changing their policies and procedures in order to improve care. The trends can be used to assist in identifying areas for further improvement.</t>
  </si>
  <si>
    <r>
      <t xml:space="preserve">Please be careful to </t>
    </r>
    <r>
      <rPr>
        <b/>
        <sz val="10"/>
        <rFont val="Arial"/>
        <family val="2"/>
      </rPr>
      <t>exclude any children with mild pain</t>
    </r>
    <r>
      <rPr>
        <sz val="10"/>
        <rFont val="Arial"/>
        <family val="2"/>
      </rPr>
      <t xml:space="preserve">. </t>
    </r>
  </si>
  <si>
    <r>
      <t xml:space="preserve">Please see the </t>
    </r>
    <r>
      <rPr>
        <i/>
        <sz val="10"/>
        <rFont val="Arial"/>
        <family val="2"/>
      </rPr>
      <t>Example Data Entry</t>
    </r>
    <r>
      <rPr>
        <sz val="10"/>
        <rFont val="Arial"/>
        <family val="2"/>
      </rPr>
      <t xml:space="preserve"> and </t>
    </r>
    <r>
      <rPr>
        <i/>
        <sz val="10"/>
        <rFont val="Arial"/>
        <family val="2"/>
      </rPr>
      <t>FAQs</t>
    </r>
    <r>
      <rPr>
        <sz val="10"/>
        <rFont val="Arial"/>
        <family val="2"/>
      </rPr>
      <t xml:space="preserve"> sheets below for guidance on completing the </t>
    </r>
    <r>
      <rPr>
        <i/>
        <sz val="10"/>
        <rFont val="Arial"/>
        <family val="2"/>
      </rPr>
      <t>Data Entry</t>
    </r>
    <r>
      <rPr>
        <sz val="10"/>
        <rFont val="Arial"/>
        <family val="2"/>
      </rPr>
      <t xml:space="preserve"> sheet. The results will be summarised automatically on the</t>
    </r>
    <r>
      <rPr>
        <i/>
        <sz val="10"/>
        <rFont val="Arial"/>
        <family val="2"/>
      </rPr>
      <t xml:space="preserve"> Summarised Data</t>
    </r>
    <r>
      <rPr>
        <sz val="10"/>
        <rFont val="Arial"/>
        <family val="2"/>
      </rPr>
      <t xml:space="preserve"> sheet.</t>
    </r>
  </si>
  <si>
    <r>
      <t xml:space="preserve">The timings to be entered into the </t>
    </r>
    <r>
      <rPr>
        <i/>
        <sz val="10"/>
        <rFont val="Arial"/>
        <family val="2"/>
      </rPr>
      <t>Data Entry</t>
    </r>
    <r>
      <rPr>
        <sz val="10"/>
        <rFont val="Arial"/>
        <family val="2"/>
      </rPr>
      <t xml:space="preserve"> sheet should be obtained from the patients' notes. All times are in 24hr clock format. You must enter a colon between the hours and minutes e.g. 13:45</t>
    </r>
  </si>
  <si>
    <r>
      <t xml:space="preserve">If the patient arrives on one day e.g. 23:50hrs and is then treated after midnight, enter treatment time as e.g. 00:10. The time interval will be calculated without needing to enter a new date. See </t>
    </r>
    <r>
      <rPr>
        <i/>
        <sz val="10"/>
        <rFont val="Arial"/>
        <family val="2"/>
      </rPr>
      <t>Example Data Entry</t>
    </r>
    <r>
      <rPr>
        <sz val="10"/>
        <rFont val="Arial"/>
        <family val="2"/>
      </rPr>
      <t xml:space="preserve"> sheet. A warning will appear at the foot of the </t>
    </r>
    <r>
      <rPr>
        <i/>
        <sz val="10"/>
        <rFont val="Arial"/>
        <family val="2"/>
      </rPr>
      <t>Data Entry</t>
    </r>
    <r>
      <rPr>
        <sz val="10"/>
        <rFont val="Arial"/>
        <family val="2"/>
      </rPr>
      <t xml:space="preserve"> sheet if you enter a time of analgesia that appears to be out of sequence.</t>
    </r>
  </si>
  <si>
    <t>Step 3: Submitting results</t>
  </si>
  <si>
    <r>
      <t xml:space="preserve">The summary data should be e-mailed to the College. Instructions are on the </t>
    </r>
    <r>
      <rPr>
        <i/>
        <sz val="10"/>
        <rFont val="Arial"/>
        <family val="2"/>
      </rPr>
      <t>Summarised Data</t>
    </r>
    <r>
      <rPr>
        <sz val="10"/>
        <rFont val="Arial"/>
        <family val="2"/>
      </rPr>
      <t xml:space="preserve"> sheet.</t>
    </r>
  </si>
  <si>
    <t>Please e-mail the results as soon as 50 cases have been completed or after the audit period ends on 31 January 2012 if there are less than 50 cases. Data must be submitted by 10 February 2012. If possible the results should be checked locally before they are submitted.</t>
  </si>
  <si>
    <r>
      <t xml:space="preserve">Please do not e-mail the complete workbook/file - see the instructions in the </t>
    </r>
    <r>
      <rPr>
        <b/>
        <i/>
        <sz val="10"/>
        <rFont val="Arial"/>
        <family val="2"/>
      </rPr>
      <t xml:space="preserve">Summarised Data </t>
    </r>
    <r>
      <rPr>
        <b/>
        <sz val="10"/>
        <rFont val="Arial"/>
        <family val="2"/>
      </rPr>
      <t>sheet.</t>
    </r>
  </si>
  <si>
    <t>The CEM Clinical Effectiveness Committee will become custodian of the data.</t>
  </si>
  <si>
    <r>
      <t xml:space="preserve">Please select </t>
    </r>
    <r>
      <rPr>
        <b/>
        <sz val="10"/>
        <rFont val="Arial"/>
        <family val="2"/>
      </rPr>
      <t>50 consecutive cases</t>
    </r>
    <r>
      <rPr>
        <sz val="10"/>
        <rFont val="Arial"/>
        <family val="2"/>
      </rPr>
      <t xml:space="preserve"> in any part of the period </t>
    </r>
    <r>
      <rPr>
        <b/>
        <sz val="10"/>
        <rFont val="Arial"/>
        <family val="2"/>
      </rPr>
      <t>1 August 2011 to 31 January 2012</t>
    </r>
    <r>
      <rPr>
        <sz val="10"/>
        <rFont val="Arial"/>
        <family val="2"/>
      </rPr>
      <t>.</t>
    </r>
  </si>
  <si>
    <t>If analgesia is not prescribed and the patient has moderate or severe pain the reason should be documented in the notes.</t>
  </si>
  <si>
    <t>You can start the audit at any point during the data collection period, as long as you submit data for 50 cases by 31st January 2012. If your ED does not see many of these cases then it is advisable to start the audits as soon as possible from 1st August 2011.</t>
  </si>
  <si>
    <t>Are the 2011/12 CEM audits compulsory?</t>
  </si>
  <si>
    <t>xv</t>
  </si>
  <si>
    <t>How were the CEM standards developed?</t>
  </si>
  <si>
    <t xml:space="preserve">The College standards for pain management were first published in 2004 and have been regularly reviewed and updated since then. They are consensus based, with the first standards developed from a Delphi study of 50 Emergency Medicine Consultants. </t>
  </si>
  <si>
    <t>xvi</t>
  </si>
  <si>
    <t>Why does the tool trigger a warning when analgesia is provided before the time of arrival in the ED (due to pre-registration triage)?</t>
  </si>
  <si>
    <t>For technical reasons the tool does not allow times to analgesia to be earlier than the time of arrival. If analgesia was provided earlier than registration or at the same time, please record the time of analgesia as being 1 minute later than the time of arrival. This will not affect the summarised data sheet results, which groups times to analgesia as being within 20, 30 and 60 minutes of arrival.</t>
  </si>
  <si>
    <t>xvii</t>
  </si>
  <si>
    <t>Re: Q8, does this question refer to the time the X-ray was performed or reviewed?</t>
  </si>
  <si>
    <t>Please enter the time the X-Ray was performed.</t>
  </si>
  <si>
    <t>The College is preparing to audit the safeguarding children standards at a later date. In order to inform preparation for that audit, CEM are using this audit to gather information about how routinely ED clinicians record consideration of NAI for children of all ages.</t>
  </si>
  <si>
    <r>
      <t xml:space="preserve">a) Right click on the </t>
    </r>
    <r>
      <rPr>
        <b/>
        <i/>
        <sz val="10"/>
        <color indexed="12"/>
        <rFont val="Arial"/>
        <family val="2"/>
      </rPr>
      <t>Summarised data</t>
    </r>
    <r>
      <rPr>
        <b/>
        <sz val="10"/>
        <color indexed="12"/>
        <rFont val="Arial"/>
        <family val="2"/>
      </rPr>
      <t xml:space="preserve"> tab below and select 'move or copy'</t>
    </r>
  </si>
  <si>
    <t>An e-mail acknowledging receipt will be sent to you. If you have not received a receipt within 5 working days, please contact the College (see below)</t>
  </si>
  <si>
    <t>Step1: Inclusion Criteria</t>
  </si>
  <si>
    <t>Pain in children - CEM Audit 2011/12</t>
  </si>
  <si>
    <t>Pain in children - CEM Audit 2011/12: DATA ENTRY</t>
  </si>
  <si>
    <t>Summarised Data - Pain in Children CEM Audit 2011/12</t>
  </si>
  <si>
    <t>Full trust name (&amp; site)</t>
  </si>
  <si>
    <t>Code</t>
  </si>
  <si>
    <t>Lead Consultant</t>
  </si>
  <si>
    <t>LC e-mail</t>
  </si>
  <si>
    <t>Synonym</t>
  </si>
  <si>
    <t>Synonym 2</t>
  </si>
  <si>
    <t>Type</t>
  </si>
  <si>
    <t>Old NI Code</t>
  </si>
  <si>
    <t xml:space="preserve"> </t>
  </si>
  <si>
    <t>Aberdeen - Royal Childrens Hospital</t>
  </si>
  <si>
    <t>Abertawe Bro Morgannwg University Health Board - Morriston</t>
  </si>
  <si>
    <t>RVCb</t>
  </si>
  <si>
    <t>Kirsty.DicksonJardine@wales.nhs.uk</t>
  </si>
  <si>
    <t>Morriston Hospital, Swansea</t>
  </si>
  <si>
    <t>Wales Multiservice</t>
  </si>
  <si>
    <t>Abertawe Bro Morgannwg University Health Board - Neath</t>
  </si>
  <si>
    <t>Neath Port Talbot Hospital</t>
  </si>
  <si>
    <t>Abertawe Bro Morgannwg University Health Board - Princess of Wales</t>
  </si>
  <si>
    <t>Princess of Wales Hospital, Bridgend</t>
  </si>
  <si>
    <t>Abertawe Bro Morgannwg University Health Board - Singleton</t>
  </si>
  <si>
    <t>Michael.McCabe@abm-tr.wales.nhs.uk</t>
  </si>
  <si>
    <t>Singleton Hospital, Swansea</t>
  </si>
  <si>
    <t>Aberystwyth - Bronglais General Hospital</t>
  </si>
  <si>
    <t>RKU</t>
  </si>
  <si>
    <t>Khalid.Bashir@wales.nhs.uk</t>
  </si>
  <si>
    <t>Addenbrooke's Hospital, Cambridge</t>
  </si>
  <si>
    <t>RGT</t>
  </si>
  <si>
    <t xml:space="preserve">Rod MacKenzie </t>
  </si>
  <si>
    <t>roderick.mackenzie@addenbrookes.nhs.uk</t>
  </si>
  <si>
    <t>REM</t>
  </si>
  <si>
    <t>Mr Christopher Stevenson</t>
  </si>
  <si>
    <t>christopher.stevenson@aintree.nhs.uk</t>
  </si>
  <si>
    <t>England Acute</t>
  </si>
  <si>
    <t>RCF</t>
  </si>
  <si>
    <t>RBS</t>
  </si>
  <si>
    <t>Briar.Stewart@alderhey.nhs.uk</t>
  </si>
  <si>
    <t>Specialist trust</t>
  </si>
  <si>
    <t>Alexandra Hospital, Redditch</t>
  </si>
  <si>
    <t>David Gemmell (from March)</t>
  </si>
  <si>
    <t>David.Gemmell@worcsacute.nhs.uk</t>
  </si>
  <si>
    <t>Altnagelvin Area Hospital</t>
  </si>
  <si>
    <t>ZWa</t>
  </si>
  <si>
    <t>Aneurin Bevan Health Board - Nevill Hall</t>
  </si>
  <si>
    <t>Ella Harrison-Hansley</t>
  </si>
  <si>
    <t>ella.harrison-hansley@wales.nhs.uk</t>
  </si>
  <si>
    <t>Nevill Hall Hospital</t>
  </si>
  <si>
    <t>Aneurin Bevan Health Board - Royal Gwent, Newport</t>
  </si>
  <si>
    <t>Ashok.Vaghela@wales.nhs.uk</t>
  </si>
  <si>
    <t>Newport, Royal Gwent Hospital</t>
  </si>
  <si>
    <t>Royal Gwent Hospital, Newport</t>
  </si>
  <si>
    <t>Antrim Area Hospital</t>
  </si>
  <si>
    <t>ZNa</t>
  </si>
  <si>
    <t>Dr Gareth Hampton</t>
  </si>
  <si>
    <t>Gareth.Hampton@northerntrust.hscni.net</t>
  </si>
  <si>
    <t>Scotland Peripheral</t>
  </si>
  <si>
    <t>Arrowe Park Hospital, Wirral</t>
  </si>
  <si>
    <t>RBL</t>
  </si>
  <si>
    <t>markbuchanan@nhs.net</t>
  </si>
  <si>
    <t>Ashford (Kent) - William Harvey Hospital</t>
  </si>
  <si>
    <t>St Peter's Hospital, Chertsey</t>
  </si>
  <si>
    <t>Ayrshire and Arran - Ayr Hospital</t>
  </si>
  <si>
    <t>Scotland</t>
  </si>
  <si>
    <t>Ayrshire and Arran - Crosshouse Hospital (Kilmarnock)</t>
  </si>
  <si>
    <t>Crosshouse Hospital, Kilmarnock</t>
  </si>
  <si>
    <t>Kilmarnock - Crosshouse Hospital</t>
  </si>
  <si>
    <t>King George Hospital, Ilford</t>
  </si>
  <si>
    <t>Guiseppe.Aronica@bhrhospitals.nhs.uk</t>
  </si>
  <si>
    <t>Queen's Hospital, Romford</t>
  </si>
  <si>
    <t>Dr Conrad Buckle</t>
  </si>
  <si>
    <t>Conrad.Buckle@bcf.nhs.uk</t>
  </si>
  <si>
    <t>Chase Farm Hospital, Enfield</t>
  </si>
  <si>
    <t>RFF</t>
  </si>
  <si>
    <t xml:space="preserve">Dr Joanne Beahan </t>
  </si>
  <si>
    <t>jbeahan@nhs.net</t>
  </si>
  <si>
    <t>RNJ</t>
  </si>
  <si>
    <t>Tim.Harris@bartsandthelondon.nhs.uk</t>
  </si>
  <si>
    <t>Royal London Hospital</t>
  </si>
  <si>
    <t>RDD</t>
  </si>
  <si>
    <t>Miss Aliya Ahmed</t>
  </si>
  <si>
    <t>Aliya.Ahmed@btuh.nhs.uk</t>
  </si>
  <si>
    <t>RN5</t>
  </si>
  <si>
    <t>Justin.Nicholas@bnhft.nhs.uk</t>
  </si>
  <si>
    <t>North Hampshire Hospital, Basingstoke</t>
  </si>
  <si>
    <t>Bassetlaw Hospital</t>
  </si>
  <si>
    <t>Bath, Royal United Hospital</t>
  </si>
  <si>
    <t>RD1</t>
  </si>
  <si>
    <t>Dr Philip Kaye</t>
  </si>
  <si>
    <t>philipkaye@nhs.net</t>
  </si>
  <si>
    <t>RC1</t>
  </si>
  <si>
    <t>Dr Devasena Subramanyam</t>
  </si>
  <si>
    <t>Devasena.Subramanyam@bedfordhospital.nhs.uk</t>
  </si>
  <si>
    <t>Belfast - Mater Infirmorum Hospital</t>
  </si>
  <si>
    <t>ZBm</t>
  </si>
  <si>
    <t>Belfast - Royal Hospital for Sick Children</t>
  </si>
  <si>
    <t>ZBc</t>
  </si>
  <si>
    <t>Belfast - Royal Victoria Hospital</t>
  </si>
  <si>
    <t>ZBv</t>
  </si>
  <si>
    <t>Belfast City Hospital</t>
  </si>
  <si>
    <t>ZBb</t>
  </si>
  <si>
    <t>Belfast HSCT - Belfast City</t>
  </si>
  <si>
    <t>Belfast HSCT - Mater</t>
  </si>
  <si>
    <t>Belfast HSCT - Royal Belfast Hospital for Sick Children</t>
  </si>
  <si>
    <t>Z1010c</t>
  </si>
  <si>
    <t>Belfast HSCT - Royal Victoria</t>
  </si>
  <si>
    <t>Fort William, Belford Hospital</t>
  </si>
  <si>
    <t>Betsi Cadwaladr University Health Board - Glan Clwyd Hospital</t>
  </si>
  <si>
    <t>RT8</t>
  </si>
  <si>
    <t>Giri.Gandham@wales.nhs.uk</t>
  </si>
  <si>
    <t>Glan Clwyd Hospital</t>
  </si>
  <si>
    <t>Betsi Cadwaladr University Health Board - Wrexham Maelor</t>
  </si>
  <si>
    <t>RT9</t>
  </si>
  <si>
    <t>DILIP.MENON@new-tr.wales.nhs.uk</t>
  </si>
  <si>
    <t>Wrexham Maelor Hospital</t>
  </si>
  <si>
    <t>Betsi Cadwaladr University Health Board - Ysbyty Gwynedd</t>
  </si>
  <si>
    <t>pauline.cutting@wales.nhs.uk</t>
  </si>
  <si>
    <t>Ysbyty Gwynedd</t>
  </si>
  <si>
    <t xml:space="preserve">Dr Stuart Hartshorn </t>
  </si>
  <si>
    <t>Stuart.Hartshorn@bch.nhs.uk</t>
  </si>
  <si>
    <t>Blackburn - Royal Blackburn Hospital</t>
  </si>
  <si>
    <t>Dr Charles Thomson</t>
  </si>
  <si>
    <t>charles.thomson@elht.nhs.uk</t>
  </si>
  <si>
    <t>RXL</t>
  </si>
  <si>
    <t>Mr Simon Tucker</t>
  </si>
  <si>
    <t>Mr.Tucker@bfwhospitals.nhs.uk</t>
  </si>
  <si>
    <t>Bolton, Royal Bolton Hospital</t>
  </si>
  <si>
    <t>RMC</t>
  </si>
  <si>
    <t>Fiona Topham</t>
  </si>
  <si>
    <t>Fiona.Topham@rbh.nhs.uk</t>
  </si>
  <si>
    <t>Booth Hall, Manchester</t>
  </si>
  <si>
    <t>Katherine.potier@cmft.nhs.uk</t>
  </si>
  <si>
    <t>Borders - Borders General Hospital (Melrose)</t>
  </si>
  <si>
    <t>Bournemouth, Royal Bournemouth Hospital</t>
  </si>
  <si>
    <t>RDZ</t>
  </si>
  <si>
    <t>Dr Peter N Swallow</t>
  </si>
  <si>
    <t>Peter.Swallow@rbch.nhs.uk</t>
  </si>
  <si>
    <t>RAE</t>
  </si>
  <si>
    <t>David.Robinson@bradfordhospitals.nhs.uk</t>
  </si>
  <si>
    <t>Dr Maria Finn</t>
  </si>
  <si>
    <t>maria.finn@bsuh.nhs.uk</t>
  </si>
  <si>
    <t>Royal Sussex County Hospital, Brighton</t>
  </si>
  <si>
    <t>Bristol Royal Infirmary, Bristol</t>
  </si>
  <si>
    <t>Dr. Emma Redfern</t>
  </si>
  <si>
    <t>emma.redfern@UHBristol.nhs.uk</t>
  </si>
  <si>
    <t>Bromley, Princess Royal University Hospital</t>
  </si>
  <si>
    <t>Stephen.Nash@nhs.net</t>
  </si>
  <si>
    <t>Bronglais General Hospital</t>
  </si>
  <si>
    <t>Broomfield Hospital, Chelmsford</t>
  </si>
  <si>
    <t>RQ8</t>
  </si>
  <si>
    <t>Dr Ahmad Aziz</t>
  </si>
  <si>
    <t>ahmad.aziz@meht.nhs.uk</t>
  </si>
  <si>
    <t>Dr Adewale Oludemi</t>
  </si>
  <si>
    <t>adewale.oludemi@buckshosp.nhs.uk</t>
  </si>
  <si>
    <t>Stoke Mandeville Hospital</t>
  </si>
  <si>
    <t>Dr Stewart McMorran</t>
  </si>
  <si>
    <t>Stewart.McMorran@buckshosp.nhs.uk</t>
  </si>
  <si>
    <t>Wycombe Hospital</t>
  </si>
  <si>
    <t>RJF</t>
  </si>
  <si>
    <t>Queen's Hospital, Burton Upon Trent</t>
  </si>
  <si>
    <t>Bury, Fairfield General Hospital</t>
  </si>
  <si>
    <t>Mr Zia Hassan</t>
  </si>
  <si>
    <t>Ziauddin.hassan.@pat.nhs.uk</t>
  </si>
  <si>
    <t>Huddersfield Royal Infirmary</t>
  </si>
  <si>
    <t>Cardiff and Vale University Health Board - University Hospital of Wales</t>
  </si>
  <si>
    <t>RWM</t>
  </si>
  <si>
    <t>Rupert.Evans@CardiffandVale.wales.nhs.uk</t>
  </si>
  <si>
    <t>Univerity Hospital of Wales</t>
  </si>
  <si>
    <t>Carlisle, Cumberland Infirmary</t>
  </si>
  <si>
    <t>ruth.read@ncuh.nhs.uk</t>
  </si>
  <si>
    <t>Carmarthen, West Wales General</t>
  </si>
  <si>
    <t>Causeway Hospital</t>
  </si>
  <si>
    <t>ZNc</t>
  </si>
  <si>
    <t>Central Manchester University Hospitals NHSFT - MRI</t>
  </si>
  <si>
    <t>john.butler@cmft.nhs.uk</t>
  </si>
  <si>
    <t>Manchester Royal Infirmary, Manchester</t>
  </si>
  <si>
    <t>Central Middlesex Hospital</t>
  </si>
  <si>
    <t>Charing Cross Hospital, London</t>
  </si>
  <si>
    <t>Alison Sanders</t>
  </si>
  <si>
    <t>Alison.Sanders@imperial.nhs.uk</t>
  </si>
  <si>
    <t>Chelmsford, Broomfield Hospital</t>
  </si>
  <si>
    <t>RQM</t>
  </si>
  <si>
    <t>Patrick Roberts</t>
  </si>
  <si>
    <t>Patrick.Roberts@chelwest.nhs.uk</t>
  </si>
  <si>
    <t>Cheltenham General Hospital</t>
  </si>
  <si>
    <t>Dr Victoria Stacey</t>
  </si>
  <si>
    <t>Victoria.Stacey@glos.nhs.uk</t>
  </si>
  <si>
    <t>RFS</t>
  </si>
  <si>
    <t>Chorley &amp; South Ribble Hospital</t>
  </si>
  <si>
    <t>Ayman.jundi@lthtr.nhs.uk</t>
  </si>
  <si>
    <t>City Hospital, Birmingham</t>
  </si>
  <si>
    <t>Dr Peter Ahee</t>
  </si>
  <si>
    <t>peterahee@nhs.net</t>
  </si>
  <si>
    <t>RLN</t>
  </si>
  <si>
    <t>Michael.Potts@chs.northy.nhs.uk</t>
  </si>
  <si>
    <t>Sunderland Royal Hospital</t>
  </si>
  <si>
    <t>Colchester General Hospital</t>
  </si>
  <si>
    <t>RDE</t>
  </si>
  <si>
    <t>Dr Kazim Mirza</t>
  </si>
  <si>
    <t>Kazim.mirza@colchesterhospital.nhs.uk</t>
  </si>
  <si>
    <t>Conquest Hospital, Hastings</t>
  </si>
  <si>
    <t>RJR</t>
  </si>
  <si>
    <t>Leigh Simmonds</t>
  </si>
  <si>
    <t>Leigh.Simmonds@cddft.nhs.uk</t>
  </si>
  <si>
    <t>Darlington Memorial Hospital</t>
  </si>
  <si>
    <t>Debra.Kennedy@cddft.nhs.uk</t>
  </si>
  <si>
    <t>North Durham, University Hospital</t>
  </si>
  <si>
    <t>Coventry, University Hospital</t>
  </si>
  <si>
    <t>Mr Mehmood Chaudhry</t>
  </si>
  <si>
    <t>mehmood.chaudhry@uhcw.nhs.uk</t>
  </si>
  <si>
    <t>Craigavon Area Hospital</t>
  </si>
  <si>
    <t>ZSc</t>
  </si>
  <si>
    <t>Croydon Health Services NHST</t>
  </si>
  <si>
    <t>RJ6</t>
  </si>
  <si>
    <t>Christopher.Blakeley@mayday.nhs.uk</t>
  </si>
  <si>
    <t>Cwm Taf Health Board - Prince Charles</t>
  </si>
  <si>
    <t>RRS</t>
  </si>
  <si>
    <t>Michael.Obiako@wales.nhs.uk</t>
  </si>
  <si>
    <t>Prince Charles Hospital, Merthyr Tydfil</t>
  </si>
  <si>
    <t>Merthyr Tydfil, Prince Charles Hospital</t>
  </si>
  <si>
    <t>Cwm Taf Health Board - Royal Glamorgan</t>
  </si>
  <si>
    <t>RVE</t>
  </si>
  <si>
    <t>Ahmed.Kamal@wales.nhs.uk</t>
  </si>
  <si>
    <t>Royal Glamorgan Hospital</t>
  </si>
  <si>
    <t>Daisy Hill Hospital, Newry</t>
  </si>
  <si>
    <t>ZSd</t>
  </si>
  <si>
    <t>Darent Valley Hospital, Dartford</t>
  </si>
  <si>
    <t>RN7</t>
  </si>
  <si>
    <t>Dr Alice Findlay</t>
  </si>
  <si>
    <t>Alice.Findlay@dvh.nhs.uk</t>
  </si>
  <si>
    <t>RTG</t>
  </si>
  <si>
    <t xml:space="preserve">Julia.surridge@derbyhospitals.nhs.uk </t>
  </si>
  <si>
    <t>Derriford Hospital, Plymouth</t>
  </si>
  <si>
    <t>Dr Andrew Kelly</t>
  </si>
  <si>
    <t>Andrew.Kelly@phnt.swest.nhs.uk</t>
  </si>
  <si>
    <t>Dewsbury &amp; District Hospital</t>
  </si>
  <si>
    <t>Diana, Princess Of Wales Hospital, Grimsby</t>
  </si>
  <si>
    <t>Mr O Ashaolu</t>
  </si>
  <si>
    <t>Oltunde.Ashaolu@nlg.nhs.uk</t>
  </si>
  <si>
    <t>RBD</t>
  </si>
  <si>
    <t>Dr Rob Torok</t>
  </si>
  <si>
    <t>rob.torok@dchft.nhs.uk</t>
  </si>
  <si>
    <t>Dorset County Hospital, Dorchester</t>
  </si>
  <si>
    <t>Downe Hospital, Downpatrick</t>
  </si>
  <si>
    <t>ZEd</t>
  </si>
  <si>
    <t>Dr Gray's Hospital, Elgin</t>
  </si>
  <si>
    <t>Tudor.Codreanu@mhs.grampian.scot.nhs.uk</t>
  </si>
  <si>
    <t>RNA</t>
  </si>
  <si>
    <t>nicholas.stockdale@dgoh.nhs.uk</t>
  </si>
  <si>
    <t>Russells Hall Hospital, Dudley</t>
  </si>
  <si>
    <t>Dumfries and Galloway - Dumfries and Galloway Royal Infirmary</t>
  </si>
  <si>
    <t xml:space="preserve">Niall Campbell </t>
  </si>
  <si>
    <t>niallcampbell@nhs.net</t>
  </si>
  <si>
    <t>Dundee - Ninewells Hospital</t>
  </si>
  <si>
    <t>Dunfermline - Queen Margaret Hospital</t>
  </si>
  <si>
    <t>RC3</t>
  </si>
  <si>
    <t>Fiona.Wisniacki@eht.nhs.uk</t>
  </si>
  <si>
    <t>Lister Hospital, Stevenage</t>
  </si>
  <si>
    <t>Queen Elizabeth II Hospital, Welwyn Garden City</t>
  </si>
  <si>
    <t>RJN</t>
  </si>
  <si>
    <t>Matt Heywood</t>
  </si>
  <si>
    <t>Matthew.heywood@echeshire-tr.nwest.nhs.uk</t>
  </si>
  <si>
    <t>Macclesfield District General Hospital</t>
  </si>
  <si>
    <t>Queen Elizabeth The Queen Mother Hospital, Margate</t>
  </si>
  <si>
    <t>Margate - QEQM Hospital</t>
  </si>
  <si>
    <t>William Harvey Hospital, Ashford</t>
  </si>
  <si>
    <t>Ashford - William Harvey Hospital</t>
  </si>
  <si>
    <t>Royal Blackburn Hospital</t>
  </si>
  <si>
    <t>East Surrey Hospital, Redhill</t>
  </si>
  <si>
    <t>RTP</t>
  </si>
  <si>
    <t>Dr Walid Alsalim</t>
  </si>
  <si>
    <t>Walid.Alsalim@sash.nhs.uk</t>
  </si>
  <si>
    <t>Hastings - Conquest Hospital</t>
  </si>
  <si>
    <t>salim.shubber@esht.nhs.uk</t>
  </si>
  <si>
    <t>Eastbourne District General Hospital</t>
  </si>
  <si>
    <t>Edinburgh, Royal Hospital for Sick Children</t>
  </si>
  <si>
    <t>Edinburgh, Royal Infirmary</t>
  </si>
  <si>
    <t>Alasdair.Gray@luht.scot.nhs.uk</t>
  </si>
  <si>
    <t>Elgin - Dr Gray's Hospital</t>
  </si>
  <si>
    <t>Sri.Srinivas@esth.nhs.uk</t>
  </si>
  <si>
    <t>St Helier Hospital, Carshalton</t>
  </si>
  <si>
    <t>Erne Hospital, Eniskillen</t>
  </si>
  <si>
    <t>ZWe</t>
  </si>
  <si>
    <t>Exeter, Royal Devon &amp; Exeter Hospital</t>
  </si>
  <si>
    <t>RH8</t>
  </si>
  <si>
    <t>Andy.Appelboam@rdeft.nhs.uk</t>
  </si>
  <si>
    <t>Fairfield General Hospital, Bury</t>
  </si>
  <si>
    <t>Ursula.Mackintosh@fvah.scot.nhs.uk</t>
  </si>
  <si>
    <t>Fife - Queen Margaret Hospital (Dunfermline)</t>
  </si>
  <si>
    <t>Queen Margaret Hospital, Dunfermline</t>
  </si>
  <si>
    <t>Fife - Victoria Hospital (Kirkcaldy)</t>
  </si>
  <si>
    <t>Kirkcaldy - Victoria Hospital</t>
  </si>
  <si>
    <t>Victoria Hospital, Kirkcaldy</t>
  </si>
  <si>
    <t>Forth Valley - Falkirk &amp; District Royal Infirmary</t>
  </si>
  <si>
    <t>Forth Valley - Stirling Royal Infirmary</t>
  </si>
  <si>
    <t>Dr Roger Alcock</t>
  </si>
  <si>
    <t>roger.alock@nhs.net</t>
  </si>
  <si>
    <t>Frenchay Hospital, Bristol</t>
  </si>
  <si>
    <t>RVJ</t>
  </si>
  <si>
    <t>Paul.Younge@nbt.nhs.uk</t>
  </si>
  <si>
    <t>Friarage Hospital, Northallerton</t>
  </si>
  <si>
    <t>Andrew Adair</t>
  </si>
  <si>
    <t>Andrew.Adair@stees.nhs.uk</t>
  </si>
  <si>
    <t>RDU</t>
  </si>
  <si>
    <t>Furness General Hospital, Barrow-In-Furness</t>
  </si>
  <si>
    <t>Fiona.Macmillan@mbht.nhs.uk</t>
  </si>
  <si>
    <t>Stranraer, Garrick Hospital</t>
  </si>
  <si>
    <t>RR7</t>
  </si>
  <si>
    <t xml:space="preserve">Bob.jarman@ghnt.nhs.uk </t>
  </si>
  <si>
    <t>Queen Elizabeth Hospital, Gateshead</t>
  </si>
  <si>
    <t>RLT</t>
  </si>
  <si>
    <t>David.Foroughi@geh.nhs.uk</t>
  </si>
  <si>
    <t>Glasgow, Southern General Hospital</t>
  </si>
  <si>
    <t>Jason.Long@ggc.scot.nhs.uk</t>
  </si>
  <si>
    <t>Glasgow, Victoria Infirmary</t>
  </si>
  <si>
    <t>Glasgow, Western Infirmary</t>
  </si>
  <si>
    <t>Delia.Parnham-Cope@glos.nhs.uk</t>
  </si>
  <si>
    <t>Good Hope Hospital</t>
  </si>
  <si>
    <t>Dr Rachel Boddy</t>
  </si>
  <si>
    <t>rachael.boddy@heartofengland.nhs.uk</t>
  </si>
  <si>
    <t>Grampian - Aberdeen Royal Infirmary</t>
  </si>
  <si>
    <t>Grampian - Dr Gray's Hospital (Elgin)</t>
  </si>
  <si>
    <t>Grampian - Royal Aberdeen Childrens Hospital</t>
  </si>
  <si>
    <t>Aberdeen, Royal Childrens Hospital</t>
  </si>
  <si>
    <t>Scotland Specialist</t>
  </si>
  <si>
    <t>Grantham &amp; District Hospital</t>
  </si>
  <si>
    <t>Great Western Hospital, Swindon</t>
  </si>
  <si>
    <t>RN3</t>
  </si>
  <si>
    <t>Kash.Aujla@gwh.nhs.uk</t>
  </si>
  <si>
    <t>Greater Glasgow and Clyde  - Royal Alexandra Hospital (Paisley)</t>
  </si>
  <si>
    <t>Dr. Gordon McNaughton</t>
  </si>
  <si>
    <t>gordon.mcnaughton@rah.scot.nhs.uk</t>
  </si>
  <si>
    <t>Paisley - Royal Alexandra Hospital</t>
  </si>
  <si>
    <t>Royal Alexandra Hospital, Paisley</t>
  </si>
  <si>
    <t>Greater Glasgow and Clyde  - Southern General Hospital (Glasgow)</t>
  </si>
  <si>
    <t>Southern General Hospital, Glasgow</t>
  </si>
  <si>
    <t>Greater Glasgow and Clyde - Glasgow Royal Infirmary</t>
  </si>
  <si>
    <t>Greater Glasgow and Clyde - Inverclyde Royal Hospital (Greenock)</t>
  </si>
  <si>
    <t>Inverclyde Royal Hospital, Greenock</t>
  </si>
  <si>
    <t>Greenock, Inverclyde Royal Hospital</t>
  </si>
  <si>
    <t>Greater Glasgow and Clyde - Royal Hospital for Sick Children (Yorkhill)</t>
  </si>
  <si>
    <t>Royal Hospital for Sick Children, Yorkhill</t>
  </si>
  <si>
    <t>Yorkhill - Royal Hospital for Sick Children</t>
  </si>
  <si>
    <t>Greater Glasgow and Clyde - Vale of Leven Hospital (Alexandria)</t>
  </si>
  <si>
    <t>Vale of Leven Hospital, Alexandria</t>
  </si>
  <si>
    <t>Greater Glasgow and Clyde - Victoria Infirmary (Glasgow)</t>
  </si>
  <si>
    <t>Victoria Infirmary, Glasgow</t>
  </si>
  <si>
    <t>Greater Glasgow and Clyde - Western Infirmary (Glasgow)</t>
  </si>
  <si>
    <t>Western Infirmary, Glasgow</t>
  </si>
  <si>
    <t>Grimsby, Diana Princess Of Wales Hospital</t>
  </si>
  <si>
    <t>Guernsey, Princess Elizabeth</t>
  </si>
  <si>
    <t>GUE</t>
  </si>
  <si>
    <t xml:space="preserve">Dr Mat Dorrian </t>
  </si>
  <si>
    <t>MDorrian@hssd.gov.gg</t>
  </si>
  <si>
    <t>Guildford, Royal Surrey Hospital</t>
  </si>
  <si>
    <t>RA2</t>
  </si>
  <si>
    <t>RJ1</t>
  </si>
  <si>
    <t>Dr Nicola Drake</t>
  </si>
  <si>
    <t>nicola.drake@gstt.nhs.uk</t>
  </si>
  <si>
    <t>St Thomas' Hospital, London</t>
  </si>
  <si>
    <t>Angela.Coyle@laht.scot.nhs.uk</t>
  </si>
  <si>
    <t>Hammersmith Hospital</t>
  </si>
  <si>
    <t>Ruth.Brown@imperial.nhs.uk</t>
  </si>
  <si>
    <t>RCD</t>
  </si>
  <si>
    <t>Hartlepool, University Hospital</t>
  </si>
  <si>
    <t>Suresh.Wadhwani@nth.nhs.uk</t>
  </si>
  <si>
    <t>Haverfordwest, Withybush</t>
  </si>
  <si>
    <t>RR6</t>
  </si>
  <si>
    <t xml:space="preserve">Dr Samit Purkayastha </t>
  </si>
  <si>
    <t>samit.purkayastha@wales.nhs.uk</t>
  </si>
  <si>
    <t>Heartlands Hospital, Birmingham</t>
  </si>
  <si>
    <t>RD7</t>
  </si>
  <si>
    <t>Dr Sarah Wilson</t>
  </si>
  <si>
    <t>Sarah.Wilson@hwph-tr.nhs.uk</t>
  </si>
  <si>
    <t>Wexham Park Hospital, Slough</t>
  </si>
  <si>
    <t>Hereford Hospital</t>
  </si>
  <si>
    <t>RLQ</t>
  </si>
  <si>
    <t>Highland - Raigmore Hospital (Inverness)</t>
  </si>
  <si>
    <t>RAS</t>
  </si>
  <si>
    <t>Alaganandan.Sivakumar@thh.nhs.uk</t>
  </si>
  <si>
    <t>RQQ</t>
  </si>
  <si>
    <t>Ratan.Das@Hinchingbrooke.nhs.uk</t>
  </si>
  <si>
    <t>RQX</t>
  </si>
  <si>
    <t>Dr Brian Kennedy</t>
  </si>
  <si>
    <t>b.kennedy@nhs.net</t>
  </si>
  <si>
    <t>Horton Hospital, Banbury</t>
  </si>
  <si>
    <t>RWA</t>
  </si>
  <si>
    <t>Dr. Lisa Perez</t>
  </si>
  <si>
    <t>lisa.perez@hey.nhs.uk</t>
  </si>
  <si>
    <t>Hywel Dda Health Board - Bronglais</t>
  </si>
  <si>
    <t>Aberystwyth, Bronglais General Hospital</t>
  </si>
  <si>
    <t>Hywel Dda Health Board - Prince Philip Hospital</t>
  </si>
  <si>
    <t>mike.jones3@wales.nhs.uk</t>
  </si>
  <si>
    <t>Prince Philip Hospital, Llanelli</t>
  </si>
  <si>
    <t>Llanelli, Prince Philip Hospital</t>
  </si>
  <si>
    <t>Hywel Dda Health Board - West Wales General</t>
  </si>
  <si>
    <t>West Wales General Hospital</t>
  </si>
  <si>
    <t>Hywel Dda Health Board - Withybush</t>
  </si>
  <si>
    <t>Withybush General Hospital</t>
  </si>
  <si>
    <t>Steve Metcalf</t>
  </si>
  <si>
    <t>Steven.Metcalf@imperial.nhs.uk</t>
  </si>
  <si>
    <t>St Mary's Hospital, Paddington</t>
  </si>
  <si>
    <t>RGQ</t>
  </si>
  <si>
    <t>Abhijit.Bose@ipswichhospital.nhs.uk</t>
  </si>
  <si>
    <t>Isle of Man, Noble's Hospital</t>
  </si>
  <si>
    <t>IOM</t>
  </si>
  <si>
    <t>Mr Maric Thorpe</t>
  </si>
  <si>
    <t>Maric.Thorpe@nobles.dhss.gov.im</t>
  </si>
  <si>
    <t>5QT</t>
  </si>
  <si>
    <t>Robin.Beal@iow.nhs.uk</t>
  </si>
  <si>
    <t>St. Marys Hospital, Newport, IOW</t>
  </si>
  <si>
    <t>James Cook University Hospital, Middlesbrough</t>
  </si>
  <si>
    <t>RGP</t>
  </si>
  <si>
    <t>Dr Donna Wade</t>
  </si>
  <si>
    <t>donna.wade@jpaget.nhs.uk</t>
  </si>
  <si>
    <t>Jersey General Hospital</t>
  </si>
  <si>
    <t>JER</t>
  </si>
  <si>
    <t>Other</t>
  </si>
  <si>
    <t>Kent &amp; Sussex Hospital, Tunbridge Wells</t>
  </si>
  <si>
    <t>RNQ</t>
  </si>
  <si>
    <t>Yvonne Pywell</t>
  </si>
  <si>
    <t>yvonne.pywell@kgh.nhs.uk</t>
  </si>
  <si>
    <t>RJZ</t>
  </si>
  <si>
    <t>King's Lynn, Queen Elizabeth Hospital</t>
  </si>
  <si>
    <t>RCX</t>
  </si>
  <si>
    <t>Robert.Florance@qehkl.nhs.uk</t>
  </si>
  <si>
    <t>Kings Mill Hospital, Sutton-In-Ashfield</t>
  </si>
  <si>
    <t>Jennifer.Simpson@sfh-tr.nhs.uk</t>
  </si>
  <si>
    <t>RAX</t>
  </si>
  <si>
    <t>Lagan Valley Hospital, Lisburn</t>
  </si>
  <si>
    <t>ZEl</t>
  </si>
  <si>
    <t>Lanarkshire - Hairmyres Hospital</t>
  </si>
  <si>
    <t>Lanarkshire - Monklands Hospital</t>
  </si>
  <si>
    <t>Dr Joanne Mitchell</t>
  </si>
  <si>
    <t>Joanne.Mitchell2@lanarkshire.scot.nhs.uk</t>
  </si>
  <si>
    <t>Lanarkshire - Wishaw General Hospital (Lanarkshire)</t>
  </si>
  <si>
    <t>Preston, Royal Preston Hospital</t>
  </si>
  <si>
    <t>Lancaster, Royal Lancaster Infirmary</t>
  </si>
  <si>
    <t>Dr Samuel McBride</t>
  </si>
  <si>
    <t>samuel.mcbride@mbht.nhs.uk</t>
  </si>
  <si>
    <t>Andy Webster
Farooq Pasha</t>
  </si>
  <si>
    <t>AndrewP.Webster@leedsth.nhs.uk
farooq.pasha@leedsth.nhs.uk</t>
  </si>
  <si>
    <t>Andy Webster</t>
  </si>
  <si>
    <t>AndrewP.Webster@leedsth.nhs.uk</t>
  </si>
  <si>
    <t>St James's University Hospital, Leeds</t>
  </si>
  <si>
    <t>Leicester Royal Infirmary</t>
  </si>
  <si>
    <t>RWE</t>
  </si>
  <si>
    <t>Leigh Infirmary, Leigh</t>
  </si>
  <si>
    <t>RRF</t>
  </si>
  <si>
    <t>Dr Shams Khan</t>
  </si>
  <si>
    <t>Shams.Khan@wwl.nhs.uk</t>
  </si>
  <si>
    <t>Leighton Hospital, Crewe</t>
  </si>
  <si>
    <t>RBT</t>
  </si>
  <si>
    <t>Dr Susan Satchithananda</t>
  </si>
  <si>
    <t>sue.satchi@mcht.nhs.uk</t>
  </si>
  <si>
    <t>Lewisham Healthcare NHS Trust</t>
  </si>
  <si>
    <t>RJ2</t>
  </si>
  <si>
    <t>nigelharrison@nhs.net</t>
  </si>
  <si>
    <t>University Hospital Lewisham</t>
  </si>
  <si>
    <t>Lincoln County Hospital</t>
  </si>
  <si>
    <t>David.Flynn@ULH.nhs.uk</t>
  </si>
  <si>
    <t>Liverpool, Royal Liverpool Hospital</t>
  </si>
  <si>
    <t>RQ6</t>
  </si>
  <si>
    <t>Junaid.rathore@rlbuht.nhs.uk</t>
  </si>
  <si>
    <t>Livingston, St John's Hospital</t>
  </si>
  <si>
    <t>Bethany.Threlfall@nhslothian.scot.nhs.uk</t>
  </si>
  <si>
    <t>Oban, Lorn &amp; Islands District General Hospital</t>
  </si>
  <si>
    <t>Lothian - Royal Hospital for Sick Children (Edinburgh)</t>
  </si>
  <si>
    <t>Royal Hospital for Sick Children, Edinburgh</t>
  </si>
  <si>
    <t>Lothian - Royal Infirmary of Edinburgh</t>
  </si>
  <si>
    <t>Lothian - St John's Hospital (Livingston)</t>
  </si>
  <si>
    <t>St John's Hospital, Livingston</t>
  </si>
  <si>
    <t>RC9</t>
  </si>
  <si>
    <t xml:space="preserve">David.Kirby@ldh.nhs.uk </t>
  </si>
  <si>
    <t>Tunbridge Wells, Kent &amp; Sussex Hospital</t>
  </si>
  <si>
    <t>Manor Hospital, Walsall</t>
  </si>
  <si>
    <t>RBK</t>
  </si>
  <si>
    <t>RPA</t>
  </si>
  <si>
    <t xml:space="preserve">Mr Robert Ritchie </t>
  </si>
  <si>
    <t>Robert.Ritchie@medway.nhs.uk</t>
  </si>
  <si>
    <t>RJD</t>
  </si>
  <si>
    <t>Dr Terri Bentley</t>
  </si>
  <si>
    <t>terri.bentley@midstaffs.nhs.uk</t>
  </si>
  <si>
    <t>Staffordshire General Hospital</t>
  </si>
  <si>
    <t>Tony.Taylor@midyorks.nhs.uk</t>
  </si>
  <si>
    <t>Pinderfields General Hospital, Wakefield</t>
  </si>
  <si>
    <t>Wakefield, Pinderfields General Hospital</t>
  </si>
  <si>
    <t>Pontefract General Infirmary</t>
  </si>
  <si>
    <t>Middlesbrough, James Cook University Hospital</t>
  </si>
  <si>
    <t>RD8</t>
  </si>
  <si>
    <t>Mr Peter Thomas</t>
  </si>
  <si>
    <t>Peter.Thomas@mkhospital.nhs.uk</t>
  </si>
  <si>
    <t>Musgrove Park Hospital, Taunton</t>
  </si>
  <si>
    <t>RBA</t>
  </si>
  <si>
    <t>Paul.Baines@tst.nhs.uk</t>
  </si>
  <si>
    <t>New Cross Hospital, Wolverhampton</t>
  </si>
  <si>
    <t>rakeshkhanna@nhs.net</t>
  </si>
  <si>
    <t>RTD</t>
  </si>
  <si>
    <t>Gerald.Sweeney@nuth.nhs.uk</t>
  </si>
  <si>
    <t>RNH</t>
  </si>
  <si>
    <t>James Napier</t>
  </si>
  <si>
    <t>James.Napier@newhamhealth.nhs.uk</t>
  </si>
  <si>
    <t>Ninewells Hospital, Dundee</t>
  </si>
  <si>
    <t>Noble's Hospital, Isle of Man</t>
  </si>
  <si>
    <t>RM1</t>
  </si>
  <si>
    <t>West Cumberland Hospital, Whitehaven</t>
  </si>
  <si>
    <t>North Manchester General Hospital</t>
  </si>
  <si>
    <t>Christopher.wood@pat.nhs.uk</t>
  </si>
  <si>
    <t>RAP</t>
  </si>
  <si>
    <t>North Staffordshire Royal Infirmary</t>
  </si>
  <si>
    <t>RJE</t>
  </si>
  <si>
    <t>Rahulan.Dharmarajah@uhns.nhs.uk</t>
  </si>
  <si>
    <t>University Hospital Of Hartlepool</t>
  </si>
  <si>
    <t>Andrew.Simpson@nth.nhs.uk</t>
  </si>
  <si>
    <t>University Hospital Of North Tees</t>
  </si>
  <si>
    <t>North Tees, University Hospital</t>
  </si>
  <si>
    <t>North Tyneside General Hospital</t>
  </si>
  <si>
    <t>Dean.Shipsey@northumbria-healthcare.nhs.uk</t>
  </si>
  <si>
    <t>Northwick Park Hospital</t>
  </si>
  <si>
    <t>Northallerton, Friarage Hospital</t>
  </si>
  <si>
    <t>Dr Victoria Holloway</t>
  </si>
  <si>
    <t>Victoria.Holloway@ngh.nhs.uk</t>
  </si>
  <si>
    <t>RBZ</t>
  </si>
  <si>
    <t>Fionn.Bellis@ndevon.swest.nhs.uk</t>
  </si>
  <si>
    <t>Northern General Hospital, Sheffield</t>
  </si>
  <si>
    <t>RHQ</t>
  </si>
  <si>
    <t>Dr Roger Dalton</t>
  </si>
  <si>
    <t>Roger.Dalton@sth.nhs.uk</t>
  </si>
  <si>
    <t>Northern HSCT - Antrim Area</t>
  </si>
  <si>
    <t>Northern HSCT - Causeway</t>
  </si>
  <si>
    <t>Scunthorpe General Hospital</t>
  </si>
  <si>
    <t>Dr James McFetrich</t>
  </si>
  <si>
    <t>James.McFetich@northumbria-healthcare.nhs.uk</t>
  </si>
  <si>
    <t>Wansbeck Hospital, Ashington</t>
  </si>
  <si>
    <t>RX1</t>
  </si>
  <si>
    <t>Abdul.Jabbar@nuh.nhs.uk</t>
  </si>
  <si>
    <t>Oldham, Royal Oldham Hospital</t>
  </si>
  <si>
    <t>Saleem.farook@pat.nhs.uk</t>
  </si>
  <si>
    <t>Radcliffe Infirmary, Oxford</t>
  </si>
  <si>
    <t>Royal Oldham Hospital</t>
  </si>
  <si>
    <t>RGN</t>
  </si>
  <si>
    <t>Dr Jacqui O'Keefe</t>
  </si>
  <si>
    <t>Jacqui.OKeeffe@pbh-tr.nhs.uk</t>
  </si>
  <si>
    <t>Pilgrim Hospital, Boston</t>
  </si>
  <si>
    <t>RD3</t>
  </si>
  <si>
    <t>Simon.Bell@poole.nhs.uk</t>
  </si>
  <si>
    <t>RHU</t>
  </si>
  <si>
    <t>Dr Lisa Clark</t>
  </si>
  <si>
    <t>Lisa-Jayne.Clark@porthosp.nhs.uk</t>
  </si>
  <si>
    <t>Queen Alexandra Hospital, Portsmouth</t>
  </si>
  <si>
    <t>RQW</t>
  </si>
  <si>
    <t>Princess Elizabeth Hospital, Guernsey (The)</t>
  </si>
  <si>
    <t>Princess Royal Hospital, Telford</t>
  </si>
  <si>
    <t>Princess Royal University Hospital, Bromley</t>
  </si>
  <si>
    <t>Queen Elizabeth Hospital, Birmingham</t>
  </si>
  <si>
    <t>RRK</t>
  </si>
  <si>
    <t>Dr Barry Boland</t>
  </si>
  <si>
    <t>Barry.Boland@uhb.nhs.uk</t>
  </si>
  <si>
    <t>Queen Elizabeth Hospital, Woolwich</t>
  </si>
  <si>
    <t>RFR</t>
  </si>
  <si>
    <t>Narinder.Chopra@rothgen.nhs.uk</t>
  </si>
  <si>
    <t>RHW</t>
  </si>
  <si>
    <t>Royal Bolton Hospital</t>
  </si>
  <si>
    <t>Dr Mark Jadav</t>
  </si>
  <si>
    <t>Mark.Jadav@rcht.cornwall.nhs.uk</t>
  </si>
  <si>
    <t>Treliske, Royal Cornwall Hospital</t>
  </si>
  <si>
    <t>John.Brown@rcht.cornwall.nhs.uk</t>
  </si>
  <si>
    <t>West Cornwall Hospital, Penzance</t>
  </si>
  <si>
    <t>RAL</t>
  </si>
  <si>
    <t>Dr Kerrie Whitwell</t>
  </si>
  <si>
    <t>kerrie.whitwell@nhs.net</t>
  </si>
  <si>
    <t>Royal Hampshire County Hospital, Winchester</t>
  </si>
  <si>
    <t>RN1</t>
  </si>
  <si>
    <t>Royal Lancaster Infirmary</t>
  </si>
  <si>
    <t>Royal Liverpool Hospital NHST</t>
  </si>
  <si>
    <t>Royal Shrewsbury Hospital, Shrewsbury</t>
  </si>
  <si>
    <t>Wolverhampton, New Cross Hospital</t>
  </si>
  <si>
    <t>RM3</t>
  </si>
  <si>
    <t>Anthony.Gleeson@srft.nhs.uk</t>
  </si>
  <si>
    <t>RNZ</t>
  </si>
  <si>
    <t>Dr Brian Lockey</t>
  </si>
  <si>
    <t>brian.lockey@salisbury.nhs.uk</t>
  </si>
  <si>
    <t>RCC</t>
  </si>
  <si>
    <t>RCU</t>
  </si>
  <si>
    <t>Catherine Rimmer</t>
  </si>
  <si>
    <t>catherine.rimmer@sch.nhs.uk</t>
  </si>
  <si>
    <t>RA9</t>
  </si>
  <si>
    <t xml:space="preserve">Dr Nick Mathieu </t>
  </si>
  <si>
    <t xml:space="preserve">nmathieu@nhs.net </t>
  </si>
  <si>
    <t>Torbay District General Hospital, Torquay</t>
  </si>
  <si>
    <t>South Eastern HSCT - Downpatrick</t>
  </si>
  <si>
    <t>South Eastern HSCT - Lagan Valley</t>
  </si>
  <si>
    <t>South Eastern HSCT - Ulster</t>
  </si>
  <si>
    <t>ZEu</t>
  </si>
  <si>
    <t>Dr Kevin Maguire</t>
  </si>
  <si>
    <t>kevin.maguire@setrust.hscni.net</t>
  </si>
  <si>
    <t>Ulster Hospital, Dundonald</t>
  </si>
  <si>
    <t>Woolwich, Queen Elizabeth Hospital</t>
  </si>
  <si>
    <t>RE9</t>
  </si>
  <si>
    <t>Dr Anil Kumar</t>
  </si>
  <si>
    <t>anil.kumar@stft.nhs.uk</t>
  </si>
  <si>
    <t>RJC</t>
  </si>
  <si>
    <t>matthew.dunn@swft.nhs.uk</t>
  </si>
  <si>
    <t>Warwick Hospital</t>
  </si>
  <si>
    <t>Dr Michael Kiuber</t>
  </si>
  <si>
    <t>Michael.Kiuber@SUHT.SWEST.NHS.UK</t>
  </si>
  <si>
    <t>RAJ</t>
  </si>
  <si>
    <t>Southern HSCT - Craigavon Area</t>
  </si>
  <si>
    <t>Southern HSCT - Daisy Hill</t>
  </si>
  <si>
    <t>Dr Sharryn Gardner</t>
  </si>
  <si>
    <t>sharryn.gardner@southportandormskirk.nhs.uk</t>
  </si>
  <si>
    <t>Dr David Snow</t>
  </si>
  <si>
    <t>dsnow@nhs.net</t>
  </si>
  <si>
    <t>RJ7</t>
  </si>
  <si>
    <t>Dr Phil Moss</t>
  </si>
  <si>
    <t>RBN</t>
  </si>
  <si>
    <t>Andy.ashton@sthk.nhs.uk</t>
  </si>
  <si>
    <t>Whiston Hospital, Prescot</t>
  </si>
  <si>
    <t>St Richard's Hospital, Chichester</t>
  </si>
  <si>
    <t>Amanda.Wellesley@wsht.nhs.uk</t>
  </si>
  <si>
    <t>Stepping Hill Hospital, Stockport</t>
  </si>
  <si>
    <t>RWJ</t>
  </si>
  <si>
    <t>Dr Gerrard Brown</t>
  </si>
  <si>
    <t>gerrard.brown@stockport.nhs.uk</t>
  </si>
  <si>
    <t>RMP</t>
  </si>
  <si>
    <t>Dr Nasreen Contractor</t>
  </si>
  <si>
    <t>nasreen.contractor@tgh.nhs.uk
Teresa.Wilde@tgh.nhs.uk</t>
  </si>
  <si>
    <t>Tayside - Ninewells Hospital (Dundee)</t>
  </si>
  <si>
    <t>Tayside - Perth Royal Infirmary</t>
  </si>
  <si>
    <t>RM4</t>
  </si>
  <si>
    <t>Dhurga Gnanasegaram</t>
  </si>
  <si>
    <t>dhurga.gnanasegaram@trafford.nhs.uk</t>
  </si>
  <si>
    <t>University College Hospital, London</t>
  </si>
  <si>
    <t>RRV</t>
  </si>
  <si>
    <t>Anusa Sabanathan</t>
  </si>
  <si>
    <t>Anusa.Sabanathan@uclh.nhs.uk</t>
  </si>
  <si>
    <t>RM2</t>
  </si>
  <si>
    <t>Fiona.Saunders@uhsm.nhs.uk</t>
  </si>
  <si>
    <t>Wythenshawe Hospital, Manchester</t>
  </si>
  <si>
    <t>Nigel.Rawlinson@ubht.nhs.uk</t>
  </si>
  <si>
    <t>anne.robinson@whh.nhs.uk</t>
  </si>
  <si>
    <t>Warrington Hospital</t>
  </si>
  <si>
    <t>Watford General Hospital</t>
  </si>
  <si>
    <t>Howard.Borkett-Jones@whht.nhs.uk</t>
  </si>
  <si>
    <t>RFW</t>
  </si>
  <si>
    <t>RGR</t>
  </si>
  <si>
    <t>Western HSCT - Altnagelvin</t>
  </si>
  <si>
    <t>Western HSCT - Erne</t>
  </si>
  <si>
    <t>Western Sussex Hospitals NHST - St Richards</t>
  </si>
  <si>
    <t>Western Sussex Hospitals NHST - Worthing</t>
  </si>
  <si>
    <t>mandy.grocutt@wsht.nhs.uk</t>
  </si>
  <si>
    <t>Worthing Hospital</t>
  </si>
  <si>
    <t>RA3</t>
  </si>
  <si>
    <t>yonghwa.lim@nhs.net</t>
  </si>
  <si>
    <t>RGC</t>
  </si>
  <si>
    <t>RKE</t>
  </si>
  <si>
    <t>Dr Rita Das</t>
  </si>
  <si>
    <t>rita.das@whittington.nhs.uk</t>
  </si>
  <si>
    <t>Ian.Levett@worcsacute.nhs.uk</t>
  </si>
  <si>
    <t>Wye Valley NHST - Hereford</t>
  </si>
  <si>
    <t>RA4</t>
  </si>
  <si>
    <t>RCB</t>
  </si>
  <si>
    <t>Jason.Lee@YORK.NHS.UK</t>
  </si>
  <si>
    <t>_</t>
  </si>
  <si>
    <t xml:space="preserve">d) Save the new workbook and e-mail as an attachment to </t>
  </si>
  <si>
    <t>Search Terms</t>
  </si>
  <si>
    <r>
      <t xml:space="preserve">The audit is of children, </t>
    </r>
    <r>
      <rPr>
        <b/>
        <sz val="10"/>
        <rFont val="Arial"/>
        <family val="2"/>
      </rPr>
      <t>between the ages of 5 and 15 inclusive</t>
    </r>
    <r>
      <rPr>
        <sz val="10"/>
        <rFont val="Arial"/>
        <family val="2"/>
      </rPr>
      <t xml:space="preserve">, who presented at your ED, in </t>
    </r>
    <r>
      <rPr>
        <b/>
        <sz val="10"/>
        <rFont val="Arial"/>
        <family val="2"/>
      </rPr>
      <t>moderate or severe pain</t>
    </r>
    <r>
      <rPr>
        <sz val="10"/>
        <rFont val="Arial"/>
        <family val="2"/>
      </rPr>
      <t xml:space="preserve">, with </t>
    </r>
    <r>
      <rPr>
        <b/>
        <sz val="10"/>
        <rFont val="Arial"/>
        <family val="2"/>
      </rPr>
      <t xml:space="preserve">fractures of elbow, forearm, wrist, ankle, tibia, fibula or femur </t>
    </r>
    <r>
      <rPr>
        <sz val="10"/>
        <rFont val="Arial"/>
        <family val="2"/>
      </rPr>
      <t xml:space="preserve">(see </t>
    </r>
    <r>
      <rPr>
        <i/>
        <sz val="10"/>
        <rFont val="Arial"/>
        <family val="2"/>
      </rPr>
      <t>Search Terms</t>
    </r>
    <r>
      <rPr>
        <sz val="10"/>
        <rFont val="Arial"/>
        <family val="2"/>
      </rPr>
      <t xml:space="preserve"> sheet for help in identifying patients)</t>
    </r>
    <r>
      <rPr>
        <b/>
        <sz val="10"/>
        <rFont val="Arial"/>
        <family val="2"/>
      </rPr>
      <t>.</t>
    </r>
  </si>
  <si>
    <t>Below are search terms and codes that may be helpful in identifying patients from ED information systems</t>
  </si>
  <si>
    <t>Search Term</t>
  </si>
  <si>
    <t>ICD10</t>
  </si>
  <si>
    <t>SNOMED</t>
  </si>
  <si>
    <t>Unified Diagnostic Dataset (UDDA) identifier</t>
  </si>
  <si>
    <t>closed fracture elbow joint</t>
  </si>
  <si>
    <t>closed fracture radius ulna</t>
  </si>
  <si>
    <t>closed fracture carpal bones</t>
  </si>
  <si>
    <t>closed fracture femur</t>
  </si>
  <si>
    <t>closed fracture tibia fibula</t>
  </si>
  <si>
    <t>closed fracture ankle</t>
  </si>
  <si>
    <t>S5200</t>
  </si>
  <si>
    <t>S529</t>
  </si>
  <si>
    <t>S628</t>
  </si>
  <si>
    <t>S729</t>
  </si>
  <si>
    <t>S829</t>
  </si>
  <si>
    <t>S8288</t>
  </si>
  <si>
    <t>open fracture elbow joint</t>
  </si>
  <si>
    <t>open fracture radius ulna</t>
  </si>
  <si>
    <t>open fracture femur</t>
  </si>
  <si>
    <t>open fracture tibia fibula</t>
  </si>
  <si>
    <t>open fracture ankle</t>
  </si>
  <si>
    <t>S5201</t>
  </si>
  <si>
    <t>S5291</t>
  </si>
  <si>
    <t>S6211</t>
  </si>
  <si>
    <t>S7291</t>
  </si>
  <si>
    <t>S8291</t>
  </si>
  <si>
    <t>S8281</t>
  </si>
  <si>
    <t>040216</t>
  </si>
  <si>
    <t>040215</t>
  </si>
  <si>
    <t>040217</t>
  </si>
  <si>
    <t>040208</t>
  </si>
  <si>
    <t>040207</t>
  </si>
  <si>
    <t>040206</t>
  </si>
  <si>
    <t>040118</t>
  </si>
  <si>
    <t>040117</t>
  </si>
  <si>
    <t>040116</t>
  </si>
  <si>
    <t>040107</t>
  </si>
  <si>
    <t>040108</t>
  </si>
  <si>
    <t>040106</t>
  </si>
  <si>
    <t>What is the casemix of your Emergency Department?</t>
  </si>
  <si>
    <t>3. Enter casemix &amp; whether policies/protocols changed since the earlier audit(s)</t>
  </si>
  <si>
    <t>open fracture carpal bones</t>
  </si>
  <si>
    <t>CDS code</t>
  </si>
  <si>
    <t>CDS_sub1</t>
  </si>
  <si>
    <t>CDS_sub2</t>
  </si>
  <si>
    <t>CDS_sub3</t>
  </si>
  <si>
    <t>CDS_sub4</t>
  </si>
  <si>
    <t>05</t>
  </si>
  <si>
    <t>3</t>
  </si>
  <si>
    <t>CDS_
area</t>
  </si>
  <si>
    <t>CDS_
Side</t>
  </si>
  <si>
    <t>y</t>
  </si>
  <si>
    <t>2</t>
  </si>
  <si>
    <t>Should you have any queries please e-mail your message to philip.mcmillan@collemergencymed.ac.uk or telephone 020 7067 1269 who will answer general/technical queries and forward clinical queries to Dr Stephen Nash</t>
  </si>
  <si>
    <t>Check time in Dept</t>
  </si>
  <si>
    <t>Inconsistent answers re: analgesia (check answers to Qs 3 &amp; 5)</t>
  </si>
  <si>
    <t>Inconsistent answers re: pre-hospital analgesia (check answers to Qs 1 &amp; 4)</t>
  </si>
  <si>
    <t>Inconsistent answers re: was ED analgesia accepted (check answers to Qs 3 &amp; 6)</t>
  </si>
  <si>
    <t>Enter date of arrival</t>
  </si>
  <si>
    <t>Inconsistent answers re: reason why analgesia not offered in the ED (check answers to Qs 3 &amp; 4)</t>
  </si>
  <si>
    <t>Inconsistent answers re: was ED analgesia in accordance with local guidelines (check answers to Qs 3 &amp; 7)</t>
  </si>
  <si>
    <t>Inconsistent answers re: re-evaluation of analgesia in the ED (check answers to Qs 9 &amp; 10)</t>
  </si>
  <si>
    <t>Inconsistent answers re: offering analgesia (check answers to Qs 3 &amp; 4)</t>
  </si>
  <si>
    <t>Check times for analgesia and re-evaluation (Q5 &amp; Q10)</t>
  </si>
  <si>
    <t>Warning: check times for analgesia &amp; left ED (Q5 &amp; Q12)</t>
  </si>
  <si>
    <t>Warning: check times for X-ray &amp; left ED (Q8 &amp; Q12)</t>
  </si>
  <si>
    <t>Warning: check times for re-evaluation and left ED (Q10 &amp; Q12)</t>
  </si>
  <si>
    <t>Time from arrival to re-evaluation (all patients)</t>
  </si>
  <si>
    <t>Time from arrival to re-evaluation (moderate pain)</t>
  </si>
  <si>
    <t>Time from arrival to re-evaluation (severe pain)</t>
  </si>
  <si>
    <t xml:space="preserve">We have included a question about consideration of non-accidental injury in the audit, as the CEM wish to gather data on whether ED clinicians routinely record if NAI was considered as a cause of injury. </t>
  </si>
  <si>
    <r>
      <t xml:space="preserve">Enter data for each patient in the next free column of the </t>
    </r>
    <r>
      <rPr>
        <i/>
        <sz val="10"/>
        <rFont val="Arial"/>
        <family val="2"/>
      </rPr>
      <t>Data Entry</t>
    </r>
    <r>
      <rPr>
        <sz val="10"/>
        <rFont val="Arial"/>
        <family val="2"/>
      </rPr>
      <t xml:space="preserve"> sheet. You must enter the date and time of arrival and pick a response from each of the drop down lists for every patient. Some of the drop-down lists may show a default response of N/A depending on the answers to previous questions. If you go to the</t>
    </r>
    <r>
      <rPr>
        <i/>
        <sz val="10"/>
        <rFont val="Arial"/>
        <family val="2"/>
      </rPr>
      <t xml:space="preserve"> Example Data Entry</t>
    </r>
    <r>
      <rPr>
        <sz val="10"/>
        <rFont val="Arial"/>
        <family val="2"/>
      </rPr>
      <t xml:space="preserve"> sheet, you will see some typical entries. </t>
    </r>
    <r>
      <rPr>
        <b/>
        <sz val="10"/>
        <rFont val="Arial"/>
        <family val="2"/>
      </rPr>
      <t xml:space="preserve">Please note there are 3 additional questions to complete on the </t>
    </r>
    <r>
      <rPr>
        <b/>
        <i/>
        <sz val="10"/>
        <rFont val="Arial"/>
        <family val="2"/>
      </rPr>
      <t>Summarised Data</t>
    </r>
    <r>
      <rPr>
        <b/>
        <sz val="10"/>
        <rFont val="Arial"/>
        <family val="2"/>
      </rPr>
      <t xml:space="preserve"> sheet</t>
    </r>
  </si>
  <si>
    <t>This data collection tool records the results of the treatment of children in pain presenting in Emergency Departments (EDs). It can also be used by Walk-In Centres (WICs) and Minor Injury Units (MIUs) that care for children who are in pain.</t>
  </si>
  <si>
    <r>
      <t xml:space="preserve">The audit criteria are based on the clinical standards for Pain produced by the College of Emergency Medicine (CEM) Clinical Effectiveness Committee, which is available to view on the </t>
    </r>
    <r>
      <rPr>
        <i/>
        <sz val="10"/>
        <rFont val="Arial"/>
        <family val="2"/>
      </rPr>
      <t xml:space="preserve">CEM Standards </t>
    </r>
    <r>
      <rPr>
        <sz val="10"/>
        <rFont val="Arial"/>
        <family val="2"/>
      </rPr>
      <t>sheet (click on tab below).</t>
    </r>
  </si>
  <si>
    <t>Please note: these standards are currently under review</t>
  </si>
  <si>
    <t>(for convenience, some EDs are listed under both NHS trust and town/hospital name - use either)</t>
  </si>
  <si>
    <t>c) Right click on the top-left heading (to select all cells), Copy &amp; then Paste (Special) - Values</t>
  </si>
  <si>
    <t>- to identify current performance in Emergency Departments against CEM clinical effectiveness standards and show the results in comparison with other departments</t>
  </si>
  <si>
    <t>If no pain score is recorded but it is clear from the analgesia prescribed that the patient had moderate or severe pain then they should be included: record the pain score as 'not recorded' on the Data Entry sheet.  Recording of pain score prior to administration of analgesia is an important quality issue. If it is documented in the nursing or medical notes that the pain was moderate or severe but the pain score (e.g. figure 0-10 or faces) is not recorded it may be entered as if the pain score had been recorded.</t>
  </si>
  <si>
    <t>In 2010/11 the Department of Health required NHS Trusts in England to report on whether they participated in the CEM audits. The audits are highly recommended but not compulsory. In 2010/11 88% of EDs in England and Wales participated in the CEM audits. The audits are very important in identifying progress and areas for improvement.</t>
  </si>
  <si>
    <t>*Note: Time totals are cumulative (e.g. - patients receiving analgesia within 20 mins are also recorded in the totals for within 30 mins and within 60mins)</t>
  </si>
  <si>
    <t>The audit method is similar to that of the earlier audits. Results of the audit will be published as part of the College of Emergency Medicine’s work on clinical quality. CEM audits are listed in the England Department of Health Quality Accounts, which require providers to report on their participation in CEM clinical audits.</t>
  </si>
  <si>
    <t>EDs should notify their local audit departments of participation in CEM audits.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</si>
</sst>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
    <numFmt numFmtId="165" formatCode=";;;"/>
    <numFmt numFmtId="166" formatCode="h:mm"/>
    <numFmt numFmtId="167" formatCode="mmm\-yyyy"/>
  </numFmts>
  <fonts count="73">
    <font>
      <sz val="10"/>
      <name val="Arial"/>
      <family val="0"/>
    </font>
    <font>
      <sz val="10"/>
      <color indexed="8"/>
      <name val="Arial"/>
      <family val="2"/>
    </font>
    <font>
      <b/>
      <sz val="10"/>
      <name val="Arial"/>
      <family val="2"/>
    </font>
    <font>
      <b/>
      <sz val="14"/>
      <name val="Arial"/>
      <family val="2"/>
    </font>
    <font>
      <b/>
      <u val="single"/>
      <sz val="10"/>
      <name val="Arial"/>
      <family val="2"/>
    </font>
    <font>
      <sz val="10"/>
      <color indexed="10"/>
      <name val="Arial"/>
      <family val="2"/>
    </font>
    <font>
      <b/>
      <sz val="10"/>
      <color indexed="10"/>
      <name val="Arial"/>
      <family val="2"/>
    </font>
    <font>
      <i/>
      <sz val="10"/>
      <name val="Arial"/>
      <family val="2"/>
    </font>
    <font>
      <sz val="8"/>
      <name val="Arial"/>
      <family val="2"/>
    </font>
    <font>
      <sz val="10"/>
      <name val="Gill Sans MT"/>
      <family val="2"/>
    </font>
    <font>
      <b/>
      <u val="single"/>
      <sz val="12"/>
      <color indexed="10"/>
      <name val="Arial"/>
      <family val="2"/>
    </font>
    <font>
      <b/>
      <sz val="12"/>
      <color indexed="10"/>
      <name val="Arial"/>
      <family val="2"/>
    </font>
    <font>
      <b/>
      <i/>
      <sz val="10"/>
      <name val="Arial"/>
      <family val="2"/>
    </font>
    <font>
      <sz val="9"/>
      <name val="Arial"/>
      <family val="2"/>
    </font>
    <font>
      <b/>
      <sz val="8"/>
      <color indexed="10"/>
      <name val="Arial"/>
      <family val="2"/>
    </font>
    <font>
      <sz val="10"/>
      <color indexed="9"/>
      <name val="Arial"/>
      <family val="2"/>
    </font>
    <font>
      <b/>
      <u val="single"/>
      <sz val="12"/>
      <name val="Arial"/>
      <family val="2"/>
    </font>
    <font>
      <b/>
      <sz val="10"/>
      <color indexed="12"/>
      <name val="Arial"/>
      <family val="2"/>
    </font>
    <font>
      <b/>
      <sz val="11"/>
      <name val="Arial"/>
      <family val="2"/>
    </font>
    <font>
      <sz val="10"/>
      <color indexed="12"/>
      <name val="Arial"/>
      <family val="2"/>
    </font>
    <font>
      <b/>
      <sz val="10"/>
      <color indexed="9"/>
      <name val="Arial"/>
      <family val="2"/>
    </font>
    <font>
      <b/>
      <sz val="11"/>
      <color indexed="9"/>
      <name val="Arial"/>
      <family val="2"/>
    </font>
    <font>
      <u val="single"/>
      <sz val="10"/>
      <color indexed="9"/>
      <name val="Arial"/>
      <family val="2"/>
    </font>
    <font>
      <u val="single"/>
      <sz val="10"/>
      <color indexed="12"/>
      <name val="Arial"/>
      <family val="2"/>
    </font>
    <font>
      <sz val="10"/>
      <name val="Arial Narrow"/>
      <family val="2"/>
    </font>
    <font>
      <b/>
      <sz val="8"/>
      <name val="Arial"/>
      <family val="2"/>
    </font>
    <font>
      <b/>
      <sz val="9"/>
      <name val="Arial"/>
      <family val="2"/>
    </font>
    <font>
      <b/>
      <i/>
      <sz val="10"/>
      <color indexed="12"/>
      <name val="Arial"/>
      <family val="2"/>
    </font>
    <font>
      <b/>
      <sz val="16"/>
      <name val="Arial"/>
      <family val="2"/>
    </font>
    <font>
      <sz val="16"/>
      <name val="Arial"/>
      <family val="2"/>
    </font>
    <font>
      <sz val="8"/>
      <color indexed="10"/>
      <name val="Arial"/>
      <family val="2"/>
    </font>
    <font>
      <sz val="8"/>
      <name val="Arial Narrow"/>
      <family val="2"/>
    </font>
    <font>
      <strike/>
      <sz val="8"/>
      <name val="Arial"/>
      <family val="2"/>
    </font>
    <font>
      <sz val="8"/>
      <name val="Tahoma"/>
      <family val="2"/>
    </font>
    <font>
      <b/>
      <i/>
      <sz val="8"/>
      <color indexed="12"/>
      <name val="Arial"/>
      <family val="2"/>
    </font>
    <font>
      <u val="single"/>
      <sz val="10"/>
      <name val="Arial"/>
      <family val="2"/>
    </font>
    <font>
      <b/>
      <sz val="8"/>
      <name val="Tahoma"/>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1"/>
      <color indexed="8"/>
      <name val="Arial"/>
      <family val="2"/>
    </font>
    <font>
      <sz val="8"/>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Arial"/>
      <family val="2"/>
    </font>
    <font>
      <sz val="8"/>
      <color theme="0"/>
      <name val="Arial"/>
      <family val="2"/>
    </font>
    <font>
      <sz val="8"/>
      <color rgb="FFFF0000"/>
      <name val="Arial"/>
      <family val="2"/>
    </font>
    <font>
      <b/>
      <sz val="10"/>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rgb="FFFFFF00"/>
        <bgColor indexed="64"/>
      </patternFill>
    </fill>
    <fill>
      <patternFill patternType="solid">
        <fgColor rgb="FFCCFFCC"/>
        <bgColor indexed="64"/>
      </patternFill>
    </fill>
    <fill>
      <patternFill patternType="solid">
        <fgColor rgb="FFC00000"/>
        <bgColor indexed="64"/>
      </patternFill>
    </fill>
    <fill>
      <patternFill patternType="solid">
        <fgColor indexed="47"/>
        <bgColor indexed="64"/>
      </patternFill>
    </fill>
    <fill>
      <patternFill patternType="solid">
        <fgColor indexed="55"/>
        <bgColor indexed="64"/>
      </patternFill>
    </fill>
    <fill>
      <patternFill patternType="solid">
        <fgColor theme="0" tint="-0.1499900072813034"/>
        <bgColor indexed="64"/>
      </patternFill>
    </fill>
    <fill>
      <patternFill patternType="solid">
        <fgColor indexed="1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ck"/>
      <right/>
      <top style="thick"/>
      <bottom style="thin"/>
    </border>
    <border>
      <left/>
      <right style="thin"/>
      <top style="thick"/>
      <bottom style="thin"/>
    </border>
    <border>
      <left style="thin"/>
      <right style="thin"/>
      <top style="thick"/>
      <bottom style="thin"/>
    </border>
    <border>
      <left style="thin"/>
      <right style="thin"/>
      <top style="thin"/>
      <bottom style="thin"/>
    </border>
    <border>
      <left style="medium"/>
      <right/>
      <top style="thin"/>
      <bottom style="thin"/>
    </border>
    <border>
      <left/>
      <right style="thin"/>
      <top style="thin"/>
      <bottom style="thin"/>
    </border>
    <border>
      <left/>
      <right style="thin"/>
      <top style="thin"/>
      <bottom/>
    </border>
    <border>
      <left/>
      <right/>
      <top style="thin"/>
      <bottom/>
    </border>
    <border>
      <left/>
      <right style="thin"/>
      <top/>
      <bottom style="thin"/>
    </border>
    <border>
      <left/>
      <right/>
      <top/>
      <bottom style="thin"/>
    </border>
    <border>
      <left style="thin"/>
      <right/>
      <top style="thin"/>
      <bottom style="thin"/>
    </border>
    <border>
      <left/>
      <right/>
      <top style="thin"/>
      <bottom style="thin"/>
    </border>
    <border>
      <left style="thin"/>
      <right style="thin"/>
      <top style="thin"/>
      <bottom style="medium"/>
    </border>
    <border>
      <left/>
      <right/>
      <top/>
      <bottom style="medium"/>
    </border>
    <border>
      <left/>
      <right/>
      <top style="thin"/>
      <bottom style="medium"/>
    </border>
    <border>
      <left/>
      <right/>
      <top style="medium"/>
      <bottom/>
    </border>
    <border>
      <left style="medium"/>
      <right/>
      <top style="medium"/>
      <bottom style="thin"/>
    </border>
    <border>
      <left/>
      <right style="thin"/>
      <top style="medium"/>
      <bottom style="thin"/>
    </border>
    <border>
      <left style="thin"/>
      <right style="thin"/>
      <top style="medium"/>
      <bottom style="thin"/>
    </border>
    <border>
      <left style="thin"/>
      <right style="thin"/>
      <top style="medium"/>
      <bottom/>
    </border>
    <border>
      <left style="thin"/>
      <right style="medium"/>
      <top style="medium"/>
      <bottom/>
    </border>
    <border>
      <left style="thin"/>
      <right style="medium"/>
      <top/>
      <bottom/>
    </border>
    <border>
      <left/>
      <right style="medium"/>
      <top/>
      <bottom/>
    </border>
    <border>
      <left style="thin"/>
      <right style="medium"/>
      <top/>
      <bottom style="medium"/>
    </border>
    <border>
      <left style="thin"/>
      <right style="medium"/>
      <top/>
      <bottom style="thin"/>
    </border>
    <border>
      <left style="medium"/>
      <right/>
      <top style="thin"/>
      <bottom style="medium"/>
    </border>
    <border>
      <left/>
      <right style="thin"/>
      <top style="thin"/>
      <bottom style="medium"/>
    </border>
    <border>
      <left style="thin"/>
      <right/>
      <top style="thin"/>
      <bottom/>
    </border>
    <border>
      <left style="thin"/>
      <right/>
      <top/>
      <bottom/>
    </border>
    <border>
      <left/>
      <right style="thin"/>
      <top/>
      <botto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3"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75">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vertical="center"/>
    </xf>
    <xf numFmtId="0" fontId="2" fillId="0" borderId="0" xfId="0" applyFont="1" applyAlignment="1">
      <alignment wrapText="1"/>
    </xf>
    <xf numFmtId="0" fontId="5" fillId="0" borderId="0" xfId="0" applyFont="1" applyAlignment="1">
      <alignment wrapText="1"/>
    </xf>
    <xf numFmtId="0" fontId="0" fillId="0" borderId="0" xfId="0" applyFont="1" applyFill="1" applyAlignment="1">
      <alignment wrapText="1"/>
    </xf>
    <xf numFmtId="0" fontId="0" fillId="0" borderId="0" xfId="0" applyAlignment="1">
      <alignment wrapText="1"/>
    </xf>
    <xf numFmtId="0" fontId="3" fillId="33" borderId="0" xfId="0" applyFont="1" applyFill="1" applyAlignment="1">
      <alignment horizontal="left" vertical="center" wrapText="1"/>
    </xf>
    <xf numFmtId="0" fontId="0" fillId="33" borderId="0" xfId="0" applyFont="1" applyFill="1" applyAlignment="1">
      <alignment vertical="center"/>
    </xf>
    <xf numFmtId="0" fontId="3" fillId="0" borderId="0" xfId="0" applyFont="1" applyAlignment="1">
      <alignment/>
    </xf>
    <xf numFmtId="0" fontId="0" fillId="0" borderId="0" xfId="0" applyFont="1" applyAlignment="1">
      <alignment horizontal="left" wrapText="1"/>
    </xf>
    <xf numFmtId="0" fontId="0" fillId="0" borderId="0" xfId="0" applyFont="1" applyAlignment="1">
      <alignment horizontal="left" indent="3"/>
    </xf>
    <xf numFmtId="0" fontId="2" fillId="0" borderId="0" xfId="0" applyFont="1" applyAlignment="1">
      <alignment/>
    </xf>
    <xf numFmtId="0" fontId="2" fillId="0" borderId="0" xfId="0" applyFont="1" applyAlignment="1">
      <alignment horizontal="center" vertical="top" wrapText="1"/>
    </xf>
    <xf numFmtId="0" fontId="2" fillId="0" borderId="0" xfId="0" applyFont="1" applyFill="1" applyAlignment="1">
      <alignment horizontal="center" vertical="top" wrapText="1"/>
    </xf>
    <xf numFmtId="0" fontId="3" fillId="0" borderId="0" xfId="0" applyFont="1" applyFill="1" applyAlignment="1">
      <alignment horizontal="left" vertical="center" wrapText="1"/>
    </xf>
    <xf numFmtId="0" fontId="3" fillId="0" borderId="0" xfId="0" applyFont="1" applyAlignment="1">
      <alignment wrapText="1"/>
    </xf>
    <xf numFmtId="0" fontId="2" fillId="0" borderId="0" xfId="0" applyFont="1" applyFill="1" applyAlignment="1">
      <alignment wrapText="1"/>
    </xf>
    <xf numFmtId="0" fontId="2" fillId="0" borderId="0" xfId="0" applyFont="1" applyAlignment="1">
      <alignment horizontal="center" wrapText="1"/>
    </xf>
    <xf numFmtId="0" fontId="8" fillId="0" borderId="0" xfId="0" applyFont="1" applyAlignment="1">
      <alignment/>
    </xf>
    <xf numFmtId="0" fontId="0" fillId="0" borderId="0" xfId="0" applyAlignment="1">
      <alignment horizontal="center"/>
    </xf>
    <xf numFmtId="0" fontId="8" fillId="34" borderId="10" xfId="0" applyFont="1" applyFill="1" applyBorder="1" applyAlignment="1">
      <alignment/>
    </xf>
    <xf numFmtId="0" fontId="8" fillId="34" borderId="11" xfId="0" applyFont="1" applyFill="1" applyBorder="1" applyAlignment="1">
      <alignment/>
    </xf>
    <xf numFmtId="0" fontId="8" fillId="34" borderId="12" xfId="0" applyFont="1" applyFill="1" applyBorder="1" applyAlignment="1">
      <alignment/>
    </xf>
    <xf numFmtId="0" fontId="8" fillId="0" borderId="0" xfId="0" applyFont="1" applyAlignment="1">
      <alignment/>
    </xf>
    <xf numFmtId="0" fontId="9" fillId="35" borderId="10" xfId="0" applyFont="1" applyFill="1" applyBorder="1" applyAlignment="1">
      <alignment/>
    </xf>
    <xf numFmtId="0" fontId="9" fillId="35" borderId="11" xfId="0" applyFont="1" applyFill="1" applyBorder="1" applyAlignment="1">
      <alignment/>
    </xf>
    <xf numFmtId="0" fontId="9" fillId="35" borderId="12" xfId="0" applyFont="1" applyFill="1" applyBorder="1" applyAlignment="1">
      <alignment/>
    </xf>
    <xf numFmtId="0" fontId="8" fillId="36" borderId="0" xfId="0" applyFont="1" applyFill="1" applyAlignment="1">
      <alignment/>
    </xf>
    <xf numFmtId="0" fontId="8" fillId="0" borderId="0" xfId="0" applyFont="1" applyAlignment="1" quotePrefix="1">
      <alignment/>
    </xf>
    <xf numFmtId="0" fontId="0" fillId="0" borderId="0" xfId="0" applyFont="1" applyAlignment="1" applyProtection="1">
      <alignment wrapText="1"/>
      <protection/>
    </xf>
    <xf numFmtId="0" fontId="0" fillId="0" borderId="0" xfId="0" applyFont="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center"/>
      <protection/>
    </xf>
    <xf numFmtId="0" fontId="3"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0" fillId="0" borderId="0" xfId="0" applyFont="1" applyAlignment="1" applyProtection="1">
      <alignment horizontal="center" wrapText="1"/>
      <protection/>
    </xf>
    <xf numFmtId="0" fontId="11" fillId="35" borderId="13" xfId="0" applyFont="1" applyFill="1" applyBorder="1" applyAlignment="1" applyProtection="1">
      <alignment horizontal="left" vertical="center"/>
      <protection/>
    </xf>
    <xf numFmtId="0" fontId="11" fillId="35" borderId="14" xfId="0" applyFont="1" applyFill="1" applyBorder="1" applyAlignment="1" applyProtection="1">
      <alignment/>
      <protection/>
    </xf>
    <xf numFmtId="0" fontId="0" fillId="35" borderId="15" xfId="0" applyFont="1" applyFill="1" applyBorder="1" applyAlignment="1" applyProtection="1">
      <alignment horizontal="center" wrapText="1"/>
      <protection/>
    </xf>
    <xf numFmtId="49" fontId="13" fillId="0" borderId="16" xfId="0" applyNumberFormat="1" applyFont="1" applyBorder="1" applyAlignment="1" applyProtection="1">
      <alignment horizontal="center"/>
      <protection/>
    </xf>
    <xf numFmtId="0" fontId="2" fillId="35" borderId="17" xfId="0" applyFont="1" applyFill="1" applyBorder="1" applyAlignment="1" applyProtection="1">
      <alignment horizontal="left"/>
      <protection/>
    </xf>
    <xf numFmtId="0" fontId="2" fillId="35" borderId="18" xfId="0" applyFont="1" applyFill="1" applyBorder="1" applyAlignment="1" applyProtection="1">
      <alignment horizontal="left"/>
      <protection/>
    </xf>
    <xf numFmtId="164" fontId="13" fillId="0" borderId="16" xfId="0" applyNumberFormat="1" applyFont="1" applyBorder="1" applyAlignment="1" applyProtection="1">
      <alignment horizontal="center"/>
      <protection/>
    </xf>
    <xf numFmtId="20" fontId="13" fillId="0" borderId="16" xfId="0" applyNumberFormat="1" applyFont="1" applyBorder="1" applyAlignment="1" applyProtection="1">
      <alignment horizontal="center"/>
      <protection/>
    </xf>
    <xf numFmtId="0" fontId="0" fillId="35" borderId="18" xfId="0" applyFont="1" applyFill="1" applyBorder="1" applyAlignment="1" applyProtection="1">
      <alignment horizontal="left"/>
      <protection/>
    </xf>
    <xf numFmtId="0" fontId="13" fillId="34" borderId="18" xfId="0" applyFont="1" applyFill="1" applyBorder="1" applyAlignment="1" applyProtection="1">
      <alignment horizontal="center"/>
      <protection/>
    </xf>
    <xf numFmtId="0" fontId="2" fillId="35" borderId="16" xfId="0" applyFont="1" applyFill="1" applyBorder="1" applyAlignment="1" applyProtection="1">
      <alignment horizontal="center"/>
      <protection/>
    </xf>
    <xf numFmtId="0" fontId="0" fillId="35" borderId="18" xfId="0" applyFont="1" applyFill="1" applyBorder="1" applyAlignment="1" applyProtection="1">
      <alignment horizontal="left" wrapText="1"/>
      <protection/>
    </xf>
    <xf numFmtId="0" fontId="13" fillId="0" borderId="16" xfId="0" applyFont="1" applyBorder="1" applyAlignment="1" applyProtection="1">
      <alignment horizontal="center"/>
      <protection/>
    </xf>
    <xf numFmtId="0" fontId="0" fillId="35" borderId="18" xfId="0" applyFont="1" applyFill="1" applyBorder="1" applyAlignment="1" applyProtection="1">
      <alignment/>
      <protection/>
    </xf>
    <xf numFmtId="0" fontId="0" fillId="35" borderId="19" xfId="0" applyFont="1" applyFill="1" applyBorder="1" applyAlignment="1" applyProtection="1">
      <alignment/>
      <protection/>
    </xf>
    <xf numFmtId="165" fontId="13" fillId="34" borderId="20" xfId="0" applyNumberFormat="1" applyFont="1" applyFill="1" applyBorder="1" applyAlignment="1" applyProtection="1">
      <alignment horizontal="center" vertical="center" wrapText="1"/>
      <protection/>
    </xf>
    <xf numFmtId="0" fontId="0" fillId="35" borderId="21" xfId="0" applyFont="1" applyFill="1" applyBorder="1" applyAlignment="1" applyProtection="1">
      <alignment/>
      <protection/>
    </xf>
    <xf numFmtId="165" fontId="13" fillId="34" borderId="22" xfId="0" applyNumberFormat="1" applyFont="1" applyFill="1" applyBorder="1" applyAlignment="1" applyProtection="1">
      <alignment horizontal="center" vertical="center" wrapText="1"/>
      <protection/>
    </xf>
    <xf numFmtId="0" fontId="0" fillId="35" borderId="23" xfId="0" applyFont="1" applyFill="1" applyBorder="1" applyAlignment="1" applyProtection="1">
      <alignment/>
      <protection/>
    </xf>
    <xf numFmtId="0" fontId="0" fillId="35" borderId="24" xfId="0" applyFont="1" applyFill="1" applyBorder="1" applyAlignment="1" applyProtection="1">
      <alignment/>
      <protection/>
    </xf>
    <xf numFmtId="0" fontId="13" fillId="37" borderId="24" xfId="0" applyFont="1" applyFill="1" applyBorder="1" applyAlignment="1" applyProtection="1">
      <alignment horizontal="center"/>
      <protection/>
    </xf>
    <xf numFmtId="49" fontId="13" fillId="0" borderId="16" xfId="0" applyNumberFormat="1" applyFont="1" applyBorder="1" applyAlignment="1" applyProtection="1">
      <alignment horizontal="center" vertical="center" wrapText="1"/>
      <protection/>
    </xf>
    <xf numFmtId="0" fontId="14" fillId="35" borderId="25" xfId="0" applyFont="1" applyFill="1" applyBorder="1" applyAlignment="1" applyProtection="1">
      <alignment horizontal="center" vertical="center" wrapText="1"/>
      <protection/>
    </xf>
    <xf numFmtId="0" fontId="12" fillId="35" borderId="23" xfId="0" applyFont="1" applyFill="1" applyBorder="1" applyAlignment="1" applyProtection="1">
      <alignment horizontal="left"/>
      <protection/>
    </xf>
    <xf numFmtId="0" fontId="0" fillId="35" borderId="24" xfId="0" applyFont="1" applyFill="1" applyBorder="1" applyAlignment="1" applyProtection="1">
      <alignment horizontal="left"/>
      <protection/>
    </xf>
    <xf numFmtId="0" fontId="13" fillId="35" borderId="24" xfId="0" applyFont="1" applyFill="1" applyBorder="1" applyAlignment="1" applyProtection="1">
      <alignment horizontal="center"/>
      <protection/>
    </xf>
    <xf numFmtId="166" fontId="0" fillId="35" borderId="23" xfId="0" applyNumberFormat="1" applyFont="1" applyFill="1" applyBorder="1" applyAlignment="1" applyProtection="1">
      <alignment/>
      <protection/>
    </xf>
    <xf numFmtId="166" fontId="0" fillId="35" borderId="18" xfId="0" applyNumberFormat="1" applyFont="1" applyFill="1" applyBorder="1" applyAlignment="1" applyProtection="1">
      <alignment/>
      <protection/>
    </xf>
    <xf numFmtId="166" fontId="13" fillId="38" borderId="16" xfId="0" applyNumberFormat="1" applyFont="1" applyFill="1" applyBorder="1" applyAlignment="1" applyProtection="1">
      <alignment horizontal="center" wrapText="1"/>
      <protection/>
    </xf>
    <xf numFmtId="166" fontId="13" fillId="38" borderId="16" xfId="0" applyNumberFormat="1" applyFont="1" applyFill="1" applyBorder="1" applyAlignment="1" applyProtection="1">
      <alignment horizontal="center"/>
      <protection/>
    </xf>
    <xf numFmtId="0" fontId="0" fillId="0" borderId="0" xfId="0" applyFont="1" applyBorder="1" applyAlignment="1" applyProtection="1">
      <alignment/>
      <protection/>
    </xf>
    <xf numFmtId="0" fontId="0" fillId="0" borderId="0" xfId="0" applyFont="1" applyAlignment="1" applyProtection="1">
      <alignment horizontal="center"/>
      <protection/>
    </xf>
    <xf numFmtId="0" fontId="15" fillId="0" borderId="0" xfId="0" applyFont="1" applyAlignment="1" applyProtection="1">
      <alignment/>
      <protection/>
    </xf>
    <xf numFmtId="0" fontId="15" fillId="0" borderId="0" xfId="0" applyFont="1" applyBorder="1" applyAlignment="1" applyProtection="1">
      <alignment/>
      <protection/>
    </xf>
    <xf numFmtId="0" fontId="15" fillId="0" borderId="0" xfId="0" applyFont="1" applyAlignment="1" applyProtection="1">
      <alignment horizontal="center"/>
      <protection/>
    </xf>
    <xf numFmtId="0" fontId="0" fillId="0" borderId="0" xfId="0" applyFont="1" applyFill="1" applyAlignment="1" applyProtection="1">
      <alignment wrapText="1"/>
      <protection/>
    </xf>
    <xf numFmtId="0" fontId="12" fillId="35" borderId="17" xfId="0" applyFont="1" applyFill="1" applyBorder="1" applyAlignment="1" applyProtection="1">
      <alignment horizontal="left"/>
      <protection/>
    </xf>
    <xf numFmtId="0" fontId="0" fillId="0" borderId="0" xfId="0" applyAlignment="1" applyProtection="1">
      <alignment horizontal="center"/>
      <protection/>
    </xf>
    <xf numFmtId="0" fontId="0" fillId="0" borderId="0" xfId="0" applyAlignment="1" applyProtection="1">
      <alignment/>
      <protection/>
    </xf>
    <xf numFmtId="0" fontId="17" fillId="0" borderId="0" xfId="0" applyFont="1" applyBorder="1" applyAlignment="1" applyProtection="1">
      <alignment horizontal="center"/>
      <protection/>
    </xf>
    <xf numFmtId="0" fontId="18" fillId="0" borderId="0" xfId="0" applyFont="1" applyBorder="1" applyAlignment="1" applyProtection="1">
      <alignment horizontal="center"/>
      <protection/>
    </xf>
    <xf numFmtId="0" fontId="0" fillId="0" borderId="0" xfId="0" applyAlignment="1" applyProtection="1">
      <alignment horizontal="right"/>
      <protection/>
    </xf>
    <xf numFmtId="0" fontId="19" fillId="0" borderId="0" xfId="0" applyFont="1" applyBorder="1" applyAlignment="1" applyProtection="1">
      <alignment horizontal="left"/>
      <protection/>
    </xf>
    <xf numFmtId="0" fontId="0" fillId="0" borderId="0" xfId="0" applyFont="1" applyAlignment="1" applyProtection="1">
      <alignment horizontal="center"/>
      <protection/>
    </xf>
    <xf numFmtId="0" fontId="2" fillId="0" borderId="0" xfId="0" applyFont="1" applyBorder="1" applyAlignment="1" applyProtection="1">
      <alignment horizontal="right"/>
      <protection/>
    </xf>
    <xf numFmtId="0" fontId="0" fillId="0" borderId="0" xfId="0" applyFont="1" applyAlignment="1" applyProtection="1">
      <alignment/>
      <protection/>
    </xf>
    <xf numFmtId="0" fontId="2" fillId="0" borderId="0" xfId="0" applyFont="1" applyBorder="1" applyAlignment="1" applyProtection="1">
      <alignment horizontal="left"/>
      <protection/>
    </xf>
    <xf numFmtId="0" fontId="2" fillId="0" borderId="0" xfId="0" applyFont="1" applyBorder="1" applyAlignment="1" applyProtection="1">
      <alignment horizontal="center"/>
      <protection/>
    </xf>
    <xf numFmtId="0" fontId="0" fillId="0" borderId="0" xfId="0" applyFont="1" applyAlignment="1" applyProtection="1">
      <alignment horizontal="right"/>
      <protection/>
    </xf>
    <xf numFmtId="0" fontId="2" fillId="0" borderId="0" xfId="0" applyFont="1" applyAlignment="1" applyProtection="1">
      <alignment horizontal="right"/>
      <protection/>
    </xf>
    <xf numFmtId="0" fontId="24" fillId="0" borderId="0" xfId="0" applyFont="1" applyAlignment="1" applyProtection="1">
      <alignment/>
      <protection/>
    </xf>
    <xf numFmtId="0" fontId="2" fillId="0" borderId="0" xfId="0" applyFont="1" applyBorder="1" applyAlignment="1" applyProtection="1">
      <alignment horizontal="right"/>
      <protection/>
    </xf>
    <xf numFmtId="0" fontId="2" fillId="0" borderId="0" xfId="0" applyFont="1" applyAlignment="1" applyProtection="1">
      <alignment/>
      <protection/>
    </xf>
    <xf numFmtId="0" fontId="0" fillId="0" borderId="16" xfId="0" applyBorder="1" applyAlignment="1" applyProtection="1">
      <alignment horizontal="center"/>
      <protection locked="0"/>
    </xf>
    <xf numFmtId="0" fontId="0" fillId="0" borderId="26" xfId="0" applyBorder="1" applyAlignment="1" applyProtection="1">
      <alignment/>
      <protection/>
    </xf>
    <xf numFmtId="0" fontId="0" fillId="0" borderId="27" xfId="0" applyBorder="1" applyAlignment="1" applyProtection="1">
      <alignment/>
      <protection/>
    </xf>
    <xf numFmtId="0" fontId="0" fillId="0" borderId="0" xfId="0" applyAlignment="1" applyProtection="1">
      <alignment horizontal="center" wrapText="1"/>
      <protection/>
    </xf>
    <xf numFmtId="0" fontId="2" fillId="0" borderId="0" xfId="0" applyFont="1" applyAlignment="1" applyProtection="1">
      <alignment vertical="center" wrapText="1"/>
      <protection/>
    </xf>
    <xf numFmtId="0" fontId="0" fillId="0" borderId="28"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ill="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Alignment="1" applyProtection="1">
      <alignment horizontal="right" wrapText="1"/>
      <protection/>
    </xf>
    <xf numFmtId="0" fontId="0" fillId="0" borderId="0" xfId="0" applyAlignment="1" applyProtection="1">
      <alignment wrapText="1"/>
      <protection/>
    </xf>
    <xf numFmtId="0" fontId="0" fillId="0" borderId="0" xfId="0" applyAlignment="1" applyProtection="1">
      <alignment horizontal="center" vertical="center"/>
      <protection/>
    </xf>
    <xf numFmtId="0" fontId="0" fillId="0" borderId="0" xfId="0" applyAlignment="1" applyProtection="1">
      <alignment horizontal="right" vertical="center"/>
      <protection/>
    </xf>
    <xf numFmtId="0" fontId="0" fillId="0" borderId="0" xfId="0" applyAlignment="1" applyProtection="1">
      <alignment vertical="center"/>
      <protection/>
    </xf>
    <xf numFmtId="0" fontId="0" fillId="0" borderId="0" xfId="0" applyBorder="1" applyAlignment="1" applyProtection="1">
      <alignment vertical="center" wrapText="1"/>
      <protection/>
    </xf>
    <xf numFmtId="0" fontId="0" fillId="0" borderId="0" xfId="0" applyBorder="1" applyAlignment="1" applyProtection="1">
      <alignment horizontal="center" vertical="center"/>
      <protection/>
    </xf>
    <xf numFmtId="0" fontId="6"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Font="1" applyAlignment="1" applyProtection="1">
      <alignment horizontal="left" vertical="center"/>
      <protection/>
    </xf>
    <xf numFmtId="0" fontId="0" fillId="0" borderId="0" xfId="0" applyFill="1" applyBorder="1" applyAlignment="1" applyProtection="1">
      <alignment vertical="center" wrapText="1"/>
      <protection/>
    </xf>
    <xf numFmtId="0" fontId="0" fillId="0" borderId="0" xfId="0" applyFill="1" applyBorder="1" applyAlignment="1" applyProtection="1">
      <alignment horizontal="center" vertical="center"/>
      <protection/>
    </xf>
    <xf numFmtId="0" fontId="5" fillId="0" borderId="0" xfId="0" applyFont="1" applyAlignment="1" applyProtection="1">
      <alignment horizontal="left" vertical="center"/>
      <protection/>
    </xf>
    <xf numFmtId="0" fontId="16" fillId="35" borderId="0" xfId="0" applyFont="1" applyFill="1" applyAlignment="1" applyProtection="1">
      <alignment/>
      <protection/>
    </xf>
    <xf numFmtId="0" fontId="0" fillId="35" borderId="0" xfId="0" applyFont="1" applyFill="1" applyAlignment="1" applyProtection="1">
      <alignment wrapText="1"/>
      <protection/>
    </xf>
    <xf numFmtId="0" fontId="0" fillId="35" borderId="0" xfId="0" applyFont="1" applyFill="1" applyAlignment="1" applyProtection="1">
      <alignment horizontal="center" wrapText="1"/>
      <protection/>
    </xf>
    <xf numFmtId="0" fontId="18" fillId="0" borderId="0" xfId="0" applyFont="1" applyAlignment="1" applyProtection="1">
      <alignment wrapText="1"/>
      <protection/>
    </xf>
    <xf numFmtId="0" fontId="0" fillId="0" borderId="0" xfId="0" applyFont="1" applyAlignment="1" applyProtection="1" quotePrefix="1">
      <alignment wrapText="1"/>
      <protection/>
    </xf>
    <xf numFmtId="0" fontId="11" fillId="35" borderId="29" xfId="0" applyFont="1" applyFill="1" applyBorder="1" applyAlignment="1" applyProtection="1">
      <alignment horizontal="left" vertical="center"/>
      <protection/>
    </xf>
    <xf numFmtId="0" fontId="11" fillId="35" borderId="30" xfId="0" applyFont="1" applyFill="1" applyBorder="1" applyAlignment="1" applyProtection="1">
      <alignment/>
      <protection/>
    </xf>
    <xf numFmtId="0" fontId="0" fillId="35" borderId="31" xfId="0" applyFont="1" applyFill="1" applyBorder="1" applyAlignment="1" applyProtection="1">
      <alignment horizontal="center" wrapText="1"/>
      <protection/>
    </xf>
    <xf numFmtId="0" fontId="8" fillId="35" borderId="32" xfId="0" applyFont="1" applyFill="1" applyBorder="1" applyAlignment="1" applyProtection="1">
      <alignment horizontal="center" wrapText="1"/>
      <protection/>
    </xf>
    <xf numFmtId="0" fontId="0" fillId="35" borderId="33" xfId="0" applyFont="1" applyFill="1" applyBorder="1" applyAlignment="1" applyProtection="1">
      <alignment wrapText="1"/>
      <protection/>
    </xf>
    <xf numFmtId="0" fontId="26" fillId="0" borderId="0" xfId="0" applyFont="1" applyAlignment="1" applyProtection="1">
      <alignment horizontal="center" wrapText="1"/>
      <protection/>
    </xf>
    <xf numFmtId="49" fontId="13" fillId="0" borderId="16" xfId="0" applyNumberFormat="1" applyFont="1" applyBorder="1" applyAlignment="1" applyProtection="1">
      <alignment horizontal="center"/>
      <protection locked="0"/>
    </xf>
    <xf numFmtId="0" fontId="0" fillId="35" borderId="34" xfId="0" applyFont="1" applyFill="1" applyBorder="1" applyAlignment="1" applyProtection="1">
      <alignment/>
      <protection/>
    </xf>
    <xf numFmtId="164" fontId="13" fillId="0" borderId="16" xfId="0" applyNumberFormat="1" applyFont="1" applyBorder="1" applyAlignment="1" applyProtection="1">
      <alignment horizontal="center"/>
      <protection locked="0"/>
    </xf>
    <xf numFmtId="20" fontId="13" fillId="0" borderId="16" xfId="0" applyNumberFormat="1" applyFont="1" applyBorder="1" applyAlignment="1" applyProtection="1">
      <alignment horizontal="center"/>
      <protection locked="0"/>
    </xf>
    <xf numFmtId="0" fontId="13" fillId="0" borderId="16" xfId="0" applyFont="1" applyBorder="1" applyAlignment="1" applyProtection="1">
      <alignment horizontal="center"/>
      <protection locked="0"/>
    </xf>
    <xf numFmtId="0" fontId="0" fillId="35" borderId="35" xfId="0" applyFont="1" applyFill="1" applyBorder="1" applyAlignment="1" applyProtection="1">
      <alignment vertical="center"/>
      <protection/>
    </xf>
    <xf numFmtId="165" fontId="0" fillId="0" borderId="0" xfId="0" applyNumberFormat="1" applyFont="1" applyAlignment="1" applyProtection="1">
      <alignment/>
      <protection/>
    </xf>
    <xf numFmtId="0" fontId="0" fillId="0" borderId="0" xfId="0" applyFont="1" applyAlignment="1" applyProtection="1">
      <alignment horizontal="right"/>
      <protection/>
    </xf>
    <xf numFmtId="0" fontId="12" fillId="35" borderId="17" xfId="0" applyFont="1" applyFill="1" applyBorder="1" applyAlignment="1" applyProtection="1">
      <alignment/>
      <protection/>
    </xf>
    <xf numFmtId="0" fontId="0" fillId="35" borderId="35" xfId="0" applyFont="1" applyFill="1" applyBorder="1" applyAlignment="1" applyProtection="1">
      <alignment/>
      <protection/>
    </xf>
    <xf numFmtId="49" fontId="13" fillId="0" borderId="16" xfId="0" applyNumberFormat="1" applyFont="1" applyBorder="1" applyAlignment="1" applyProtection="1">
      <alignment horizontal="center" vertical="center" wrapText="1"/>
      <protection locked="0"/>
    </xf>
    <xf numFmtId="0" fontId="0" fillId="35" borderId="34" xfId="0" applyFont="1" applyFill="1" applyBorder="1" applyAlignment="1" applyProtection="1">
      <alignment vertical="center"/>
      <protection/>
    </xf>
    <xf numFmtId="0" fontId="0" fillId="0" borderId="0" xfId="0" applyFont="1" applyAlignment="1" applyProtection="1">
      <alignment vertical="center"/>
      <protection/>
    </xf>
    <xf numFmtId="0" fontId="0" fillId="35" borderId="36" xfId="0" applyFont="1" applyFill="1" applyBorder="1" applyAlignment="1" applyProtection="1">
      <alignment vertical="center"/>
      <protection/>
    </xf>
    <xf numFmtId="0" fontId="0" fillId="0" borderId="0" xfId="0" applyFont="1" applyAlignment="1" applyProtection="1">
      <alignment horizontal="center" vertical="center"/>
      <protection/>
    </xf>
    <xf numFmtId="166" fontId="0" fillId="35" borderId="17" xfId="0" applyNumberFormat="1" applyFont="1" applyFill="1" applyBorder="1" applyAlignment="1" applyProtection="1">
      <alignment/>
      <protection/>
    </xf>
    <xf numFmtId="166" fontId="0" fillId="35" borderId="34" xfId="0" applyNumberFormat="1" applyFont="1" applyFill="1" applyBorder="1" applyAlignment="1" applyProtection="1">
      <alignment/>
      <protection/>
    </xf>
    <xf numFmtId="166" fontId="0" fillId="0" borderId="0" xfId="0" applyNumberFormat="1" applyFont="1" applyAlignment="1" applyProtection="1">
      <alignment/>
      <protection/>
    </xf>
    <xf numFmtId="166" fontId="0" fillId="35" borderId="37" xfId="0" applyNumberFormat="1" applyFont="1" applyFill="1" applyBorder="1" applyAlignment="1" applyProtection="1">
      <alignment/>
      <protection/>
    </xf>
    <xf numFmtId="0" fontId="2" fillId="0" borderId="0" xfId="0" applyFont="1" applyAlignment="1" applyProtection="1">
      <alignment horizontal="right" vertical="top"/>
      <protection/>
    </xf>
    <xf numFmtId="0" fontId="0" fillId="0" borderId="0" xfId="0" applyAlignment="1" applyProtection="1">
      <alignment vertical="top" wrapText="1"/>
      <protection/>
    </xf>
    <xf numFmtId="0" fontId="6" fillId="0" borderId="0" xfId="0" applyFont="1" applyAlignment="1" applyProtection="1">
      <alignment horizontal="right" vertical="top"/>
      <protection/>
    </xf>
    <xf numFmtId="0" fontId="0" fillId="0" borderId="0" xfId="0" applyFont="1" applyFill="1" applyBorder="1" applyAlignment="1" applyProtection="1">
      <alignment horizontal="left" wrapText="1"/>
      <protection/>
    </xf>
    <xf numFmtId="0" fontId="0" fillId="0" borderId="0" xfId="0" applyFont="1" applyAlignment="1">
      <alignment vertical="top"/>
    </xf>
    <xf numFmtId="0" fontId="18" fillId="39" borderId="0" xfId="0" applyFont="1" applyFill="1" applyBorder="1" applyAlignment="1" applyProtection="1">
      <alignment horizontal="center"/>
      <protection/>
    </xf>
    <xf numFmtId="0" fontId="2" fillId="39" borderId="0" xfId="0" applyFont="1" applyFill="1" applyAlignment="1" applyProtection="1">
      <alignment/>
      <protection/>
    </xf>
    <xf numFmtId="0" fontId="17" fillId="39" borderId="0" xfId="0" applyFont="1" applyFill="1" applyBorder="1" applyAlignment="1" applyProtection="1">
      <alignment horizontal="left" vertical="center"/>
      <protection/>
    </xf>
    <xf numFmtId="0" fontId="52" fillId="0" borderId="0" xfId="0" applyFont="1" applyAlignment="1">
      <alignment vertical="top" wrapText="1"/>
    </xf>
    <xf numFmtId="0" fontId="69" fillId="0" borderId="0" xfId="0" applyFont="1" applyAlignment="1">
      <alignment vertical="top"/>
    </xf>
    <xf numFmtId="0" fontId="67" fillId="0" borderId="0" xfId="0" applyFont="1" applyAlignment="1">
      <alignment horizontal="right" vertical="top"/>
    </xf>
    <xf numFmtId="0" fontId="2" fillId="40" borderId="0" xfId="0" applyFont="1" applyFill="1" applyAlignment="1" applyProtection="1">
      <alignment horizontal="right" vertical="top"/>
      <protection/>
    </xf>
    <xf numFmtId="0" fontId="0" fillId="40" borderId="0" xfId="0" applyFont="1" applyFill="1" applyAlignment="1">
      <alignment vertical="center"/>
    </xf>
    <xf numFmtId="0" fontId="2" fillId="40" borderId="0" xfId="0" applyFont="1" applyFill="1" applyAlignment="1">
      <alignment horizontal="center" vertical="top" wrapText="1"/>
    </xf>
    <xf numFmtId="0" fontId="0" fillId="32" borderId="16" xfId="0" applyFill="1" applyBorder="1" applyAlignment="1" applyProtection="1">
      <alignment horizontal="center" vertical="center"/>
      <protection/>
    </xf>
    <xf numFmtId="0" fontId="0" fillId="32" borderId="16" xfId="0" applyFont="1" applyFill="1" applyBorder="1" applyAlignment="1" applyProtection="1">
      <alignment horizontal="center" vertical="center"/>
      <protection/>
    </xf>
    <xf numFmtId="0" fontId="28" fillId="35" borderId="0" xfId="0" applyFont="1" applyFill="1" applyAlignment="1">
      <alignment horizontal="left" vertical="center" wrapText="1" indent="14"/>
    </xf>
    <xf numFmtId="0" fontId="0" fillId="0" borderId="0" xfId="0" applyFont="1" applyAlignment="1">
      <alignment horizontal="left" wrapText="1" indent="1"/>
    </xf>
    <xf numFmtId="0" fontId="29" fillId="35" borderId="0" xfId="0" applyFont="1" applyFill="1" applyAlignment="1" applyProtection="1">
      <alignment horizontal="left" vertical="center" indent="4"/>
      <protection/>
    </xf>
    <xf numFmtId="0" fontId="3" fillId="35" borderId="0" xfId="0" applyFont="1" applyFill="1" applyBorder="1" applyAlignment="1" applyProtection="1">
      <alignment horizontal="left" vertical="center" indent="17"/>
      <protection/>
    </xf>
    <xf numFmtId="0" fontId="28" fillId="35" borderId="0" xfId="0" applyFont="1" applyFill="1" applyAlignment="1" applyProtection="1">
      <alignment horizontal="left" vertical="center" indent="17"/>
      <protection/>
    </xf>
    <xf numFmtId="0" fontId="3" fillId="35" borderId="0" xfId="0" applyFont="1" applyFill="1" applyAlignment="1" applyProtection="1">
      <alignment horizontal="left" vertical="center" indent="17"/>
      <protection/>
    </xf>
    <xf numFmtId="0" fontId="70" fillId="41" borderId="0" xfId="0" applyFont="1" applyFill="1" applyAlignment="1">
      <alignment wrapText="1"/>
    </xf>
    <xf numFmtId="0" fontId="8" fillId="0" borderId="0" xfId="0" applyFont="1" applyFill="1" applyAlignment="1">
      <alignment/>
    </xf>
    <xf numFmtId="0" fontId="30" fillId="0" borderId="0" xfId="0" applyFont="1" applyFill="1" applyAlignment="1">
      <alignment/>
    </xf>
    <xf numFmtId="0" fontId="8" fillId="39" borderId="0" xfId="0" applyFont="1" applyFill="1" applyAlignment="1">
      <alignment/>
    </xf>
    <xf numFmtId="22" fontId="8" fillId="0" borderId="0" xfId="0" applyNumberFormat="1" applyFont="1" applyAlignment="1">
      <alignment/>
    </xf>
    <xf numFmtId="0" fontId="8" fillId="42" borderId="0" xfId="0" applyFont="1" applyFill="1" applyAlignment="1">
      <alignment/>
    </xf>
    <xf numFmtId="0" fontId="31" fillId="0" borderId="0" xfId="0" applyFont="1" applyAlignment="1">
      <alignment/>
    </xf>
    <xf numFmtId="0" fontId="8" fillId="0" borderId="0" xfId="0" applyFont="1" applyFill="1" applyAlignment="1">
      <alignment/>
    </xf>
    <xf numFmtId="0" fontId="8" fillId="43" borderId="0" xfId="0" applyFont="1" applyFill="1" applyAlignment="1">
      <alignment/>
    </xf>
    <xf numFmtId="0" fontId="8" fillId="0" borderId="0" xfId="0" applyFont="1" applyFill="1" applyAlignment="1">
      <alignment wrapText="1"/>
    </xf>
    <xf numFmtId="0" fontId="8" fillId="0" borderId="0" xfId="52" applyFont="1" applyFill="1" applyAlignment="1" applyProtection="1">
      <alignment/>
      <protection/>
    </xf>
    <xf numFmtId="0" fontId="32" fillId="0" borderId="0" xfId="0" applyFont="1" applyFill="1" applyAlignment="1">
      <alignment/>
    </xf>
    <xf numFmtId="0" fontId="71" fillId="0" borderId="0" xfId="0" applyFont="1" applyFill="1" applyAlignment="1">
      <alignment/>
    </xf>
    <xf numFmtId="0" fontId="25" fillId="0" borderId="0" xfId="0" applyFont="1" applyFill="1" applyAlignment="1">
      <alignment/>
    </xf>
    <xf numFmtId="0" fontId="8" fillId="19" borderId="0" xfId="0" applyFont="1" applyFill="1" applyAlignment="1">
      <alignment/>
    </xf>
    <xf numFmtId="0" fontId="8" fillId="0" borderId="0" xfId="0" applyFont="1" applyAlignment="1">
      <alignment wrapText="1"/>
    </xf>
    <xf numFmtId="0" fontId="22" fillId="39" borderId="0" xfId="52" applyFont="1" applyFill="1" applyBorder="1" applyAlignment="1" applyProtection="1">
      <alignment horizontal="center"/>
      <protection/>
    </xf>
    <xf numFmtId="0" fontId="23" fillId="39" borderId="0" xfId="52" applyFill="1" applyBorder="1" applyAlignment="1" applyProtection="1">
      <alignment horizontal="left"/>
      <protection/>
    </xf>
    <xf numFmtId="0" fontId="11" fillId="0" borderId="0" xfId="0" applyFont="1" applyAlignment="1" applyProtection="1">
      <alignment vertical="center"/>
      <protection/>
    </xf>
    <xf numFmtId="0" fontId="72" fillId="0" borderId="0" xfId="0" applyFont="1" applyAlignment="1" applyProtection="1">
      <alignment horizontal="right"/>
      <protection/>
    </xf>
    <xf numFmtId="0" fontId="72" fillId="0" borderId="0" xfId="0" applyFont="1" applyFill="1" applyBorder="1" applyAlignment="1" applyProtection="1">
      <alignment horizontal="right" vertical="center"/>
      <protection/>
    </xf>
    <xf numFmtId="0" fontId="0" fillId="40" borderId="16" xfId="0" applyFill="1" applyBorder="1" applyAlignment="1" applyProtection="1">
      <alignment vertical="center" wrapText="1"/>
      <protection/>
    </xf>
    <xf numFmtId="0" fontId="0" fillId="40" borderId="16" xfId="0" applyFont="1" applyFill="1" applyBorder="1" applyAlignment="1" applyProtection="1">
      <alignment vertical="center" wrapText="1"/>
      <protection/>
    </xf>
    <xf numFmtId="0" fontId="3" fillId="0" borderId="0" xfId="0" applyFont="1" applyAlignment="1">
      <alignment/>
    </xf>
    <xf numFmtId="0" fontId="0" fillId="0" borderId="0" xfId="0" applyFont="1" applyAlignment="1">
      <alignment/>
    </xf>
    <xf numFmtId="0" fontId="0" fillId="0" borderId="16" xfId="0" applyFont="1" applyBorder="1" applyAlignment="1">
      <alignment vertical="center"/>
    </xf>
    <xf numFmtId="0" fontId="0" fillId="0" borderId="16" xfId="0" applyFont="1" applyBorder="1" applyAlignment="1">
      <alignment horizontal="center" vertical="center"/>
    </xf>
    <xf numFmtId="1" fontId="0" fillId="0" borderId="16" xfId="0" applyNumberFormat="1" applyBorder="1" applyAlignment="1">
      <alignment horizontal="center" vertical="center"/>
    </xf>
    <xf numFmtId="0" fontId="0" fillId="0" borderId="16" xfId="0" applyBorder="1" applyAlignment="1">
      <alignment horizontal="center" vertical="center"/>
    </xf>
    <xf numFmtId="0" fontId="2" fillId="44" borderId="16" xfId="0" applyFont="1" applyFill="1" applyBorder="1" applyAlignment="1">
      <alignment horizontal="center" vertical="center"/>
    </xf>
    <xf numFmtId="0" fontId="0" fillId="0" borderId="0" xfId="0" applyFont="1" applyAlignment="1" applyProtection="1">
      <alignment vertical="top" wrapText="1"/>
      <protection/>
    </xf>
    <xf numFmtId="0" fontId="19" fillId="0" borderId="0" xfId="0" applyFont="1" applyBorder="1" applyAlignment="1" applyProtection="1">
      <alignment horizontal="left"/>
      <protection locked="0"/>
    </xf>
    <xf numFmtId="0" fontId="23" fillId="0" borderId="0" xfId="52" applyFont="1" applyBorder="1" applyAlignment="1" applyProtection="1">
      <alignment horizontal="left"/>
      <protection locked="0"/>
    </xf>
    <xf numFmtId="0" fontId="0" fillId="0" borderId="16" xfId="0" applyBorder="1" applyAlignment="1" applyProtection="1">
      <alignment/>
      <protection locked="0"/>
    </xf>
    <xf numFmtId="49" fontId="0" fillId="0" borderId="16" xfId="0" applyNumberFormat="1" applyFont="1" applyBorder="1" applyAlignment="1">
      <alignment horizontal="center" vertical="center"/>
    </xf>
    <xf numFmtId="0" fontId="2" fillId="44" borderId="23" xfId="0" applyFont="1" applyFill="1" applyBorder="1" applyAlignment="1">
      <alignment horizontal="center" vertical="center" wrapText="1"/>
    </xf>
    <xf numFmtId="49" fontId="0" fillId="0" borderId="23" xfId="0" applyNumberFormat="1" applyFont="1" applyBorder="1" applyAlignment="1">
      <alignment horizontal="center" vertical="center"/>
    </xf>
    <xf numFmtId="49" fontId="0" fillId="0" borderId="23" xfId="0" applyNumberFormat="1" applyFont="1" applyBorder="1" applyAlignment="1">
      <alignment horizontal="center" vertical="center" wrapText="1"/>
    </xf>
    <xf numFmtId="49" fontId="0" fillId="0" borderId="16" xfId="0" applyNumberFormat="1" applyBorder="1" applyAlignment="1">
      <alignment vertical="center"/>
    </xf>
    <xf numFmtId="49" fontId="0" fillId="0" borderId="16" xfId="0" applyNumberFormat="1" applyFont="1" applyBorder="1" applyAlignment="1">
      <alignment vertical="center"/>
    </xf>
    <xf numFmtId="49" fontId="0" fillId="0" borderId="16" xfId="0" applyNumberFormat="1" applyFont="1" applyBorder="1" applyAlignment="1">
      <alignment vertical="center" wrapText="1"/>
    </xf>
    <xf numFmtId="0" fontId="2" fillId="44" borderId="16" xfId="0" applyFont="1" applyFill="1" applyBorder="1" applyAlignment="1">
      <alignment horizontal="center" vertical="center" wrapText="1"/>
    </xf>
    <xf numFmtId="0" fontId="0" fillId="0" borderId="16" xfId="0" applyBorder="1" applyAlignment="1">
      <alignment/>
    </xf>
    <xf numFmtId="0" fontId="0" fillId="0" borderId="0" xfId="0" applyFont="1" applyBorder="1" applyAlignment="1" applyProtection="1">
      <alignment/>
      <protection/>
    </xf>
    <xf numFmtId="166" fontId="0" fillId="35" borderId="18" xfId="0" applyNumberFormat="1" applyFont="1" applyFill="1" applyBorder="1" applyAlignment="1" applyProtection="1">
      <alignment/>
      <protection/>
    </xf>
    <xf numFmtId="15" fontId="0" fillId="32" borderId="16" xfId="0" applyNumberFormat="1" applyFill="1" applyBorder="1" applyAlignment="1" applyProtection="1">
      <alignment/>
      <protection locked="0"/>
    </xf>
    <xf numFmtId="0" fontId="7" fillId="0" borderId="0" xfId="0" applyFont="1" applyAlignment="1">
      <alignment wrapText="1"/>
    </xf>
    <xf numFmtId="0" fontId="17" fillId="39" borderId="0" xfId="0" applyFont="1" applyFill="1" applyBorder="1" applyAlignment="1" applyProtection="1">
      <alignment vertical="center"/>
      <protection/>
    </xf>
    <xf numFmtId="0" fontId="17" fillId="39" borderId="0" xfId="0" applyFont="1" applyFill="1" applyAlignment="1" applyProtection="1">
      <alignment horizontal="left" vertical="center"/>
      <protection/>
    </xf>
    <xf numFmtId="0" fontId="18" fillId="39" borderId="0" xfId="0" applyFont="1" applyFill="1" applyBorder="1" applyAlignment="1" applyProtection="1">
      <alignment horizontal="left" vertical="center"/>
      <protection/>
    </xf>
    <xf numFmtId="0" fontId="2" fillId="39" borderId="0" xfId="0" applyFont="1" applyFill="1" applyAlignment="1" applyProtection="1">
      <alignment horizontal="left" vertical="center"/>
      <protection/>
    </xf>
    <xf numFmtId="0" fontId="34" fillId="45" borderId="0" xfId="0" applyFont="1" applyFill="1" applyBorder="1" applyAlignment="1" applyProtection="1">
      <alignment horizontal="left" vertical="center"/>
      <protection/>
    </xf>
    <xf numFmtId="0" fontId="20" fillId="39" borderId="0" xfId="0" applyFont="1" applyFill="1" applyBorder="1" applyAlignment="1" applyProtection="1">
      <alignment horizontal="left" vertical="center"/>
      <protection/>
    </xf>
    <xf numFmtId="0" fontId="21" fillId="39" borderId="0" xfId="0" applyFont="1" applyFill="1" applyBorder="1" applyAlignment="1" applyProtection="1">
      <alignment horizontal="left" vertical="center"/>
      <protection/>
    </xf>
    <xf numFmtId="0" fontId="0" fillId="0" borderId="0" xfId="0" applyFont="1" applyAlignment="1">
      <alignment wrapText="1"/>
    </xf>
    <xf numFmtId="0" fontId="0" fillId="0" borderId="0" xfId="0" applyFont="1" applyAlignment="1" applyProtection="1">
      <alignment vertical="top" wrapText="1"/>
      <protection/>
    </xf>
    <xf numFmtId="0" fontId="0" fillId="0" borderId="0" xfId="0" applyFont="1" applyAlignment="1" applyProtection="1">
      <alignment vertical="top"/>
      <protection/>
    </xf>
    <xf numFmtId="0" fontId="2" fillId="0" borderId="0" xfId="0" applyFont="1" applyAlignment="1" applyProtection="1">
      <alignment vertical="top" wrapText="1"/>
      <protection/>
    </xf>
    <xf numFmtId="0" fontId="0" fillId="0" borderId="0" xfId="0" applyAlignment="1" applyProtection="1">
      <alignment vertical="top"/>
      <protection/>
    </xf>
    <xf numFmtId="0" fontId="4" fillId="0" borderId="0" xfId="0" applyFont="1" applyAlignment="1" applyProtection="1">
      <alignment vertical="top" wrapText="1"/>
      <protection/>
    </xf>
    <xf numFmtId="0" fontId="0" fillId="0" borderId="0" xfId="0" applyFont="1" applyAlignment="1" applyProtection="1" quotePrefix="1">
      <alignment vertical="top" wrapText="1"/>
      <protection/>
    </xf>
    <xf numFmtId="0" fontId="0" fillId="0" borderId="0" xfId="0" applyFont="1" applyAlignment="1" applyProtection="1" quotePrefix="1">
      <alignment vertical="top" wrapText="1"/>
      <protection/>
    </xf>
    <xf numFmtId="0" fontId="5" fillId="0" borderId="0" xfId="0" applyFont="1" applyAlignment="1" applyProtection="1">
      <alignment vertical="top" wrapText="1"/>
      <protection/>
    </xf>
    <xf numFmtId="0" fontId="0" fillId="0" borderId="0" xfId="0" applyFont="1" applyFill="1" applyAlignment="1" applyProtection="1">
      <alignment vertical="top" wrapText="1"/>
      <protection/>
    </xf>
    <xf numFmtId="0" fontId="7" fillId="0" borderId="0" xfId="0" applyFont="1" applyAlignment="1" applyProtection="1">
      <alignment vertical="top" wrapText="1"/>
      <protection/>
    </xf>
    <xf numFmtId="0" fontId="28" fillId="35" borderId="0" xfId="0" applyFont="1" applyFill="1" applyAlignment="1" applyProtection="1">
      <alignment horizontal="left" vertical="top" wrapText="1" indent="15"/>
      <protection/>
    </xf>
    <xf numFmtId="0" fontId="28" fillId="35" borderId="0" xfId="0" applyFont="1" applyFill="1" applyAlignment="1">
      <alignment horizontal="left" vertical="center" wrapText="1" indent="18"/>
    </xf>
    <xf numFmtId="0" fontId="6" fillId="35" borderId="38" xfId="0" applyFont="1" applyFill="1" applyBorder="1" applyAlignment="1" applyProtection="1">
      <alignment horizontal="center" vertical="center" wrapText="1"/>
      <protection/>
    </xf>
    <xf numFmtId="0" fontId="6" fillId="35" borderId="39" xfId="0" applyFont="1" applyFill="1" applyBorder="1" applyAlignment="1" applyProtection="1">
      <alignment horizontal="center" vertical="center" wrapText="1"/>
      <protection/>
    </xf>
    <xf numFmtId="0" fontId="8" fillId="0" borderId="0" xfId="0" applyFont="1" applyAlignment="1" applyProtection="1">
      <alignment horizontal="left" wrapText="1"/>
      <protection/>
    </xf>
    <xf numFmtId="0" fontId="10" fillId="0" borderId="0" xfId="0" applyFont="1" applyAlignment="1" applyProtection="1">
      <alignment horizontal="left"/>
      <protection/>
    </xf>
    <xf numFmtId="0" fontId="12" fillId="35" borderId="17" xfId="0" applyFont="1" applyFill="1" applyBorder="1" applyAlignment="1" applyProtection="1">
      <alignment horizontal="left"/>
      <protection/>
    </xf>
    <xf numFmtId="0" fontId="12" fillId="35" borderId="18" xfId="0" applyFont="1" applyFill="1" applyBorder="1" applyAlignment="1" applyProtection="1">
      <alignment horizontal="left"/>
      <protection/>
    </xf>
    <xf numFmtId="0" fontId="2" fillId="35" borderId="17" xfId="0" applyFont="1" applyFill="1" applyBorder="1" applyAlignment="1" applyProtection="1">
      <alignment horizontal="left"/>
      <protection/>
    </xf>
    <xf numFmtId="0" fontId="2" fillId="35" borderId="18" xfId="0" applyFont="1" applyFill="1" applyBorder="1" applyAlignment="1" applyProtection="1">
      <alignment horizontal="left"/>
      <protection/>
    </xf>
    <xf numFmtId="0" fontId="12" fillId="35" borderId="23" xfId="0" applyFont="1" applyFill="1" applyBorder="1" applyAlignment="1" applyProtection="1">
      <alignment horizontal="left" vertical="center"/>
      <protection/>
    </xf>
    <xf numFmtId="0" fontId="12" fillId="35" borderId="18" xfId="0" applyFont="1" applyFill="1" applyBorder="1" applyAlignment="1" applyProtection="1">
      <alignment horizontal="left" vertical="center"/>
      <protection/>
    </xf>
    <xf numFmtId="0" fontId="12" fillId="35" borderId="17" xfId="0" applyFont="1" applyFill="1" applyBorder="1" applyAlignment="1" applyProtection="1">
      <alignment horizontal="left" vertical="center"/>
      <protection/>
    </xf>
    <xf numFmtId="0" fontId="0" fillId="35" borderId="18" xfId="0" applyFont="1" applyFill="1" applyBorder="1" applyAlignment="1" applyProtection="1">
      <alignment vertical="center"/>
      <protection/>
    </xf>
    <xf numFmtId="0" fontId="2" fillId="0" borderId="0" xfId="0" applyFont="1" applyAlignment="1" applyProtection="1">
      <alignment horizontal="left" wrapText="1"/>
      <protection/>
    </xf>
    <xf numFmtId="0" fontId="0" fillId="0" borderId="0" xfId="0" applyFont="1" applyAlignment="1" applyProtection="1">
      <alignment horizontal="left" wrapText="1"/>
      <protection/>
    </xf>
    <xf numFmtId="0" fontId="25" fillId="0" borderId="0" xfId="0" applyFont="1" applyBorder="1" applyAlignment="1" applyProtection="1">
      <alignment horizontal="left" vertical="center" wrapText="1"/>
      <protection/>
    </xf>
    <xf numFmtId="0" fontId="28" fillId="35" borderId="26" xfId="0" applyFont="1" applyFill="1" applyBorder="1" applyAlignment="1" applyProtection="1">
      <alignment horizontal="center" vertical="center"/>
      <protection/>
    </xf>
    <xf numFmtId="0" fontId="0" fillId="0" borderId="23" xfId="0" applyFont="1" applyBorder="1" applyAlignment="1" applyProtection="1">
      <alignment horizontal="left"/>
      <protection locked="0"/>
    </xf>
    <xf numFmtId="0" fontId="0" fillId="0" borderId="24"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19" fillId="0" borderId="23" xfId="0" applyFont="1" applyBorder="1" applyAlignment="1" applyProtection="1" quotePrefix="1">
      <alignment horizontal="left"/>
      <protection locked="0"/>
    </xf>
    <xf numFmtId="0" fontId="19" fillId="0" borderId="24" xfId="0" applyFont="1" applyBorder="1" applyAlignment="1" applyProtection="1">
      <alignment horizontal="left"/>
      <protection locked="0"/>
    </xf>
    <xf numFmtId="0" fontId="19" fillId="0" borderId="18" xfId="0" applyFont="1" applyBorder="1" applyAlignment="1" applyProtection="1">
      <alignment horizontal="left"/>
      <protection locked="0"/>
    </xf>
    <xf numFmtId="0" fontId="19" fillId="0" borderId="23" xfId="0" applyFont="1" applyBorder="1" applyAlignment="1" applyProtection="1">
      <alignment horizontal="left"/>
      <protection locked="0"/>
    </xf>
    <xf numFmtId="0" fontId="23" fillId="0" borderId="23" xfId="52" applyFont="1" applyBorder="1" applyAlignment="1" applyProtection="1">
      <alignment horizontal="left"/>
      <protection locked="0"/>
    </xf>
    <xf numFmtId="0" fontId="23" fillId="0" borderId="24" xfId="52" applyFont="1" applyBorder="1" applyAlignment="1" applyProtection="1">
      <alignment horizontal="left"/>
      <protection locked="0"/>
    </xf>
    <xf numFmtId="0" fontId="19" fillId="0" borderId="0" xfId="0" applyFont="1" applyAlignment="1" applyProtection="1">
      <alignment horizontal="right"/>
      <protection/>
    </xf>
    <xf numFmtId="0" fontId="23" fillId="0" borderId="0" xfId="52" applyAlignment="1" applyProtection="1">
      <alignment horizontal="left"/>
      <protection/>
    </xf>
    <xf numFmtId="0" fontId="0" fillId="0" borderId="40"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4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2"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0" xfId="0" applyBorder="1" applyAlignment="1" applyProtection="1">
      <alignment horizontal="center"/>
      <protection/>
    </xf>
    <xf numFmtId="0" fontId="0" fillId="0" borderId="26" xfId="0" applyBorder="1" applyAlignment="1" applyProtection="1">
      <alignment horizontal="center"/>
      <protection/>
    </xf>
    <xf numFmtId="0" fontId="7" fillId="0" borderId="0" xfId="0" applyFont="1" applyBorder="1" applyAlignment="1" applyProtection="1">
      <alignment horizontal="center" vertical="center"/>
      <protection/>
    </xf>
    <xf numFmtId="0" fontId="7" fillId="0" borderId="0" xfId="0" applyFont="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50">
    <dxf>
      <font>
        <color indexed="10"/>
      </font>
    </dxf>
    <dxf>
      <font>
        <color indexed="10"/>
      </font>
    </dxf>
    <dxf>
      <font>
        <color indexed="10"/>
      </font>
    </dxf>
    <dxf>
      <font>
        <color indexed="10"/>
      </font>
      <fill>
        <patternFill>
          <bgColor indexed="41"/>
        </patternFill>
      </fill>
    </dxf>
    <dxf>
      <font>
        <color indexed="10"/>
      </font>
    </dxf>
    <dxf>
      <font>
        <color indexed="10"/>
      </font>
    </dxf>
    <dxf>
      <font>
        <color indexed="10"/>
      </font>
    </dxf>
    <dxf>
      <font>
        <color indexed="22"/>
      </font>
      <fill>
        <patternFill>
          <bgColor indexed="41"/>
        </patternFill>
      </fill>
    </dxf>
    <dxf>
      <font>
        <color indexed="10"/>
      </font>
    </dxf>
    <dxf>
      <fill>
        <patternFill patternType="solid">
          <bgColor indexed="10"/>
        </patternFill>
      </fill>
    </dxf>
    <dxf>
      <font>
        <color indexed="10"/>
      </font>
    </dxf>
    <dxf>
      <fill>
        <patternFill>
          <bgColor indexed="41"/>
        </patternFill>
      </fill>
    </dxf>
    <dxf>
      <font>
        <color indexed="10"/>
      </font>
    </dxf>
    <dxf>
      <font>
        <color indexed="10"/>
      </font>
    </dxf>
    <dxf>
      <font>
        <color indexed="10"/>
      </font>
      <fill>
        <patternFill>
          <bgColor indexed="41"/>
        </patternFill>
      </fill>
    </dxf>
    <dxf>
      <font>
        <color indexed="10"/>
      </font>
    </dxf>
    <dxf>
      <font>
        <color indexed="22"/>
      </font>
      <fill>
        <patternFill>
          <bgColor indexed="41"/>
        </patternFill>
      </fill>
    </dxf>
    <dxf>
      <font>
        <color indexed="10"/>
      </font>
    </dxf>
    <dxf>
      <font>
        <color indexed="23"/>
      </font>
      <fill>
        <patternFill>
          <bgColor indexed="41"/>
        </patternFill>
      </fill>
      <border>
        <left/>
        <right/>
        <top style="thin"/>
        <bottom style="thin"/>
      </border>
    </dxf>
    <dxf>
      <font>
        <color indexed="10"/>
      </font>
    </dxf>
    <dxf>
      <font>
        <color indexed="10"/>
      </font>
    </dxf>
    <dxf>
      <font>
        <color indexed="10"/>
      </font>
    </dxf>
    <dxf>
      <font>
        <color indexed="10"/>
      </font>
    </dxf>
    <dxf>
      <font>
        <color indexed="10"/>
      </font>
    </dxf>
    <dxf>
      <fill>
        <patternFill>
          <bgColor indexed="10"/>
        </patternFill>
      </fill>
    </dxf>
    <dxf>
      <font>
        <color indexed="10"/>
      </font>
    </dxf>
    <dxf>
      <font>
        <color indexed="10"/>
      </font>
    </dxf>
    <dxf>
      <font>
        <color indexed="10"/>
      </font>
      <fill>
        <patternFill>
          <bgColor indexed="41"/>
        </patternFill>
      </fill>
    </dxf>
    <dxf>
      <font>
        <color indexed="10"/>
      </font>
    </dxf>
    <dxf>
      <font>
        <color indexed="10"/>
      </font>
    </dxf>
    <dxf>
      <font>
        <color indexed="10"/>
      </font>
    </dxf>
    <dxf>
      <font>
        <color indexed="22"/>
      </font>
      <fill>
        <patternFill>
          <bgColor indexed="41"/>
        </patternFill>
      </fill>
    </dxf>
    <dxf>
      <font>
        <color indexed="10"/>
      </font>
    </dxf>
    <dxf>
      <fill>
        <patternFill patternType="solid">
          <bgColor indexed="10"/>
        </patternFill>
      </fill>
    </dxf>
    <dxf>
      <font>
        <color indexed="10"/>
      </font>
    </dxf>
    <dxf>
      <fill>
        <patternFill>
          <bgColor indexed="41"/>
        </patternFill>
      </fill>
    </dxf>
    <dxf>
      <font>
        <color indexed="10"/>
      </font>
    </dxf>
    <dxf>
      <font>
        <color indexed="10"/>
      </font>
    </dxf>
    <dxf>
      <font>
        <color indexed="10"/>
      </font>
      <fill>
        <patternFill>
          <bgColor indexed="41"/>
        </patternFill>
      </fill>
    </dxf>
    <dxf>
      <font>
        <color indexed="10"/>
      </font>
    </dxf>
    <dxf>
      <font>
        <color indexed="22"/>
      </font>
      <fill>
        <patternFill>
          <bgColor indexed="41"/>
        </patternFill>
      </fill>
    </dxf>
    <dxf>
      <font>
        <color indexed="10"/>
      </font>
    </dxf>
    <dxf>
      <fill>
        <patternFill>
          <bgColor indexed="10"/>
        </patternFill>
      </fill>
    </dxf>
    <dxf>
      <font>
        <color indexed="23"/>
      </font>
      <fill>
        <patternFill>
          <bgColor indexed="41"/>
        </patternFill>
      </fill>
      <border>
        <left/>
        <right/>
        <top style="thin"/>
        <bottom style="thin"/>
      </border>
    </dxf>
    <dxf>
      <font>
        <color indexed="10"/>
      </font>
    </dxf>
    <dxf>
      <font>
        <color indexed="10"/>
      </font>
    </dxf>
    <dxf>
      <font>
        <color indexed="10"/>
      </font>
    </dxf>
    <dxf>
      <font>
        <color indexed="10"/>
      </font>
    </dxf>
    <dxf>
      <font>
        <color indexed="10"/>
      </font>
    </dxf>
    <dxf>
      <font>
        <color rgb="FF808080"/>
      </font>
      <fill>
        <patternFill>
          <bgColor rgb="FFCCFFFF"/>
        </patternFill>
      </fill>
      <border>
        <left>
          <color rgb="FF000000"/>
        </left>
        <right>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ollemergencymed.ac.uk/" TargetMode="External" /><Relationship Id="rId3" Type="http://schemas.openxmlformats.org/officeDocument/2006/relationships/hyperlink" Target="http://www.collemergencymed.ac.u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ollemergencymed.ac.uk/" TargetMode="External" /><Relationship Id="rId3" Type="http://schemas.openxmlformats.org/officeDocument/2006/relationships/hyperlink" Target="http://www.collemergencymed.ac.uk/"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http://www.collemergencymed.ac.uk/" TargetMode="External" /><Relationship Id="rId3" Type="http://schemas.openxmlformats.org/officeDocument/2006/relationships/hyperlink" Target="http://www.collemergencymed.ac.uk/"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http://www.collemergencymed.ac.uk/" TargetMode="External" /><Relationship Id="rId3" Type="http://schemas.openxmlformats.org/officeDocument/2006/relationships/hyperlink" Target="http://www.collemergencymed.ac.uk/"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collemergencymed.ac.uk/" TargetMode="External" /><Relationship Id="rId3" Type="http://schemas.openxmlformats.org/officeDocument/2006/relationships/hyperlink" Target="http://www.collemergencymed.ac.uk/"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http://www.collemergencymed.ac.uk/" TargetMode="External" /><Relationship Id="rId3" Type="http://schemas.openxmlformats.org/officeDocument/2006/relationships/hyperlink" Target="http://www.collemergencymed.ac.uk/"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http://www.collemergencymed.ac.uk/" TargetMode="External" /><Relationship Id="rId3" Type="http://schemas.openxmlformats.org/officeDocument/2006/relationships/hyperlink" Target="http://www.collemergencymed.ac.uk/"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1466850</xdr:colOff>
      <xdr:row>1</xdr:row>
      <xdr:rowOff>9525</xdr:rowOff>
    </xdr:to>
    <xdr:pic>
      <xdr:nvPicPr>
        <xdr:cNvPr id="1" name="Picture 1" descr="CEM and wording">
          <a:hlinkClick r:id="rId3"/>
        </xdr:cNvPr>
        <xdr:cNvPicPr preferRelativeResize="1">
          <a:picLocks noChangeAspect="1"/>
        </xdr:cNvPicPr>
      </xdr:nvPicPr>
      <xdr:blipFill>
        <a:blip r:embed="rId1"/>
        <a:stretch>
          <a:fillRect/>
        </a:stretch>
      </xdr:blipFill>
      <xdr:spPr>
        <a:xfrm>
          <a:off x="19050" y="0"/>
          <a:ext cx="1704975"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xdr:colOff>
      <xdr:row>1</xdr:row>
      <xdr:rowOff>9525</xdr:rowOff>
    </xdr:to>
    <xdr:pic>
      <xdr:nvPicPr>
        <xdr:cNvPr id="1" name="Picture 1" descr="CEM and wording">
          <a:hlinkClick r:id="rId3"/>
        </xdr:cNvPr>
        <xdr:cNvPicPr preferRelativeResize="1">
          <a:picLocks noChangeAspect="1"/>
        </xdr:cNvPicPr>
      </xdr:nvPicPr>
      <xdr:blipFill>
        <a:blip r:embed="rId1"/>
        <a:stretch>
          <a:fillRect/>
        </a:stretch>
      </xdr:blipFill>
      <xdr:spPr>
        <a:xfrm>
          <a:off x="0" y="0"/>
          <a:ext cx="1704975"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1438275</xdr:colOff>
      <xdr:row>1</xdr:row>
      <xdr:rowOff>9525</xdr:rowOff>
    </xdr:to>
    <xdr:pic>
      <xdr:nvPicPr>
        <xdr:cNvPr id="1" name="Picture 1" descr="CEM and wording">
          <a:hlinkClick r:id="rId3"/>
        </xdr:cNvPr>
        <xdr:cNvPicPr preferRelativeResize="1">
          <a:picLocks noChangeAspect="1"/>
        </xdr:cNvPicPr>
      </xdr:nvPicPr>
      <xdr:blipFill>
        <a:blip r:embed="rId1"/>
        <a:stretch>
          <a:fillRect/>
        </a:stretch>
      </xdr:blipFill>
      <xdr:spPr>
        <a:xfrm>
          <a:off x="0" y="0"/>
          <a:ext cx="1695450"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1428750</xdr:colOff>
      <xdr:row>1</xdr:row>
      <xdr:rowOff>19050</xdr:rowOff>
    </xdr:to>
    <xdr:pic>
      <xdr:nvPicPr>
        <xdr:cNvPr id="1" name="Picture 1" descr="CEM and wording">
          <a:hlinkClick r:id="rId3"/>
        </xdr:cNvPr>
        <xdr:cNvPicPr preferRelativeResize="1">
          <a:picLocks noChangeAspect="1"/>
        </xdr:cNvPicPr>
      </xdr:nvPicPr>
      <xdr:blipFill>
        <a:blip r:embed="rId1"/>
        <a:stretch>
          <a:fillRect/>
        </a:stretch>
      </xdr:blipFill>
      <xdr:spPr>
        <a:xfrm>
          <a:off x="0" y="9525"/>
          <a:ext cx="1695450"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38</xdr:row>
      <xdr:rowOff>76200</xdr:rowOff>
    </xdr:from>
    <xdr:to>
      <xdr:col>6</xdr:col>
      <xdr:colOff>533400</xdr:colOff>
      <xdr:row>55</xdr:row>
      <xdr:rowOff>9525</xdr:rowOff>
    </xdr:to>
    <xdr:sp>
      <xdr:nvSpPr>
        <xdr:cNvPr id="1" name="Text Box 8"/>
        <xdr:cNvSpPr txBox="1">
          <a:spLocks noChangeArrowheads="1"/>
        </xdr:cNvSpPr>
      </xdr:nvSpPr>
      <xdr:spPr>
        <a:xfrm>
          <a:off x="7419975" y="7724775"/>
          <a:ext cx="3181350" cy="8191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These warnings appear because  the time entered for analgesia (18:20) did not fall between those of arrival (13:34) and departure (17:21); and similarly the time for x-ray (19:20) did not fall between the arrival and departure times.</a:t>
          </a:r>
        </a:p>
      </xdr:txBody>
    </xdr:sp>
    <xdr:clientData/>
  </xdr:twoCellAnchor>
  <xdr:twoCellAnchor>
    <xdr:from>
      <xdr:col>1</xdr:col>
      <xdr:colOff>4152900</xdr:colOff>
      <xdr:row>38</xdr:row>
      <xdr:rowOff>104775</xdr:rowOff>
    </xdr:from>
    <xdr:to>
      <xdr:col>3</xdr:col>
      <xdr:colOff>19050</xdr:colOff>
      <xdr:row>39</xdr:row>
      <xdr:rowOff>66675</xdr:rowOff>
    </xdr:to>
    <xdr:sp>
      <xdr:nvSpPr>
        <xdr:cNvPr id="2" name="Text Box 9"/>
        <xdr:cNvSpPr txBox="1">
          <a:spLocks noChangeArrowheads="1"/>
        </xdr:cNvSpPr>
      </xdr:nvSpPr>
      <xdr:spPr>
        <a:xfrm>
          <a:off x="4400550" y="7753350"/>
          <a:ext cx="2543175" cy="5238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warning appears because  a time of analgesia was entered but the answer to 'was analgesia administered' = "No"</a:t>
          </a:r>
        </a:p>
      </xdr:txBody>
    </xdr:sp>
    <xdr:clientData/>
  </xdr:twoCellAnchor>
  <xdr:twoCellAnchor>
    <xdr:from>
      <xdr:col>3</xdr:col>
      <xdr:colOff>19050</xdr:colOff>
      <xdr:row>25</xdr:row>
      <xdr:rowOff>1257300</xdr:rowOff>
    </xdr:from>
    <xdr:to>
      <xdr:col>3</xdr:col>
      <xdr:colOff>257175</xdr:colOff>
      <xdr:row>38</xdr:row>
      <xdr:rowOff>371475</xdr:rowOff>
    </xdr:to>
    <xdr:sp>
      <xdr:nvSpPr>
        <xdr:cNvPr id="3" name="AutoShape 10"/>
        <xdr:cNvSpPr>
          <a:spLocks/>
        </xdr:cNvSpPr>
      </xdr:nvSpPr>
      <xdr:spPr>
        <a:xfrm flipV="1">
          <a:off x="6943725" y="5314950"/>
          <a:ext cx="238125" cy="2705100"/>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628650</xdr:colOff>
      <xdr:row>25</xdr:row>
      <xdr:rowOff>1371600</xdr:rowOff>
    </xdr:from>
    <xdr:to>
      <xdr:col>4</xdr:col>
      <xdr:colOff>1038225</xdr:colOff>
      <xdr:row>38</xdr:row>
      <xdr:rowOff>76200</xdr:rowOff>
    </xdr:to>
    <xdr:sp>
      <xdr:nvSpPr>
        <xdr:cNvPr id="4" name="AutoShape 11"/>
        <xdr:cNvSpPr>
          <a:spLocks/>
        </xdr:cNvSpPr>
      </xdr:nvSpPr>
      <xdr:spPr>
        <a:xfrm flipH="1" flipV="1">
          <a:off x="8601075" y="5429250"/>
          <a:ext cx="409575" cy="2295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466725</xdr:colOff>
      <xdr:row>12</xdr:row>
      <xdr:rowOff>57150</xdr:rowOff>
    </xdr:from>
    <xdr:to>
      <xdr:col>10</xdr:col>
      <xdr:colOff>504825</xdr:colOff>
      <xdr:row>25</xdr:row>
      <xdr:rowOff>19050</xdr:rowOff>
    </xdr:to>
    <xdr:sp>
      <xdr:nvSpPr>
        <xdr:cNvPr id="5" name="Rectangle 12"/>
        <xdr:cNvSpPr>
          <a:spLocks/>
        </xdr:cNvSpPr>
      </xdr:nvSpPr>
      <xdr:spPr>
        <a:xfrm>
          <a:off x="11534775" y="2047875"/>
          <a:ext cx="1866900" cy="20288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Only answer when analgesia is not offered. Pre-hospital administration of analgesia by the ambulance service should be the usual answer.  There may be patients where the ED notes do not show why the patient was not offered analgesia.
</a:t>
          </a:r>
          <a:r>
            <a:rPr lang="en-US" cap="none" sz="1000" b="0" i="0" u="none" baseline="0">
              <a:solidFill>
                <a:srgbClr val="000000"/>
              </a:solidFill>
              <a:latin typeface="Arial"/>
              <a:ea typeface="Arial"/>
              <a:cs typeface="Arial"/>
            </a:rPr>
            <a:t>(Where analgesia is provided by ED the question does not apply and is shaded blue.)</a:t>
          </a:r>
        </a:p>
      </xdr:txBody>
    </xdr:sp>
    <xdr:clientData/>
  </xdr:twoCellAnchor>
  <xdr:twoCellAnchor>
    <xdr:from>
      <xdr:col>7</xdr:col>
      <xdr:colOff>466725</xdr:colOff>
      <xdr:row>2</xdr:row>
      <xdr:rowOff>95250</xdr:rowOff>
    </xdr:from>
    <xdr:to>
      <xdr:col>10</xdr:col>
      <xdr:colOff>552450</xdr:colOff>
      <xdr:row>10</xdr:row>
      <xdr:rowOff>123825</xdr:rowOff>
    </xdr:to>
    <xdr:sp>
      <xdr:nvSpPr>
        <xdr:cNvPr id="6" name="Rectangle 13"/>
        <xdr:cNvSpPr>
          <a:spLocks/>
        </xdr:cNvSpPr>
      </xdr:nvSpPr>
      <xdr:spPr>
        <a:xfrm>
          <a:off x="11534775" y="647700"/>
          <a:ext cx="1914525" cy="11430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Do not enter patient identifiable information in this field (Do not use patient name, DOB, NHS number etc).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field is available to allow entry of a reference that helps your hospital to identify the case (e.g. M1 = Patient X). </a:t>
          </a:r>
        </a:p>
      </xdr:txBody>
    </xdr:sp>
    <xdr:clientData/>
  </xdr:twoCellAnchor>
  <xdr:twoCellAnchor>
    <xdr:from>
      <xdr:col>7</xdr:col>
      <xdr:colOff>9525</xdr:colOff>
      <xdr:row>5</xdr:row>
      <xdr:rowOff>76200</xdr:rowOff>
    </xdr:from>
    <xdr:to>
      <xdr:col>7</xdr:col>
      <xdr:colOff>466725</xdr:colOff>
      <xdr:row>5</xdr:row>
      <xdr:rowOff>76200</xdr:rowOff>
    </xdr:to>
    <xdr:sp>
      <xdr:nvSpPr>
        <xdr:cNvPr id="7" name="Line 14"/>
        <xdr:cNvSpPr>
          <a:spLocks/>
        </xdr:cNvSpPr>
      </xdr:nvSpPr>
      <xdr:spPr>
        <a:xfrm flipH="1">
          <a:off x="11077575" y="109537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0</xdr:row>
      <xdr:rowOff>0</xdr:rowOff>
    </xdr:from>
    <xdr:to>
      <xdr:col>6</xdr:col>
      <xdr:colOff>304800</xdr:colOff>
      <xdr:row>2</xdr:row>
      <xdr:rowOff>0</xdr:rowOff>
    </xdr:to>
    <xdr:sp>
      <xdr:nvSpPr>
        <xdr:cNvPr id="8" name="Rectangle 15"/>
        <xdr:cNvSpPr>
          <a:spLocks/>
        </xdr:cNvSpPr>
      </xdr:nvSpPr>
      <xdr:spPr>
        <a:xfrm>
          <a:off x="8153400" y="0"/>
          <a:ext cx="2219325" cy="5524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These boxes will appear in red if there is a warning about incorrect entries (see below)</a:t>
          </a:r>
        </a:p>
      </xdr:txBody>
    </xdr:sp>
    <xdr:clientData/>
  </xdr:twoCellAnchor>
  <xdr:twoCellAnchor>
    <xdr:from>
      <xdr:col>8</xdr:col>
      <xdr:colOff>66675</xdr:colOff>
      <xdr:row>25</xdr:row>
      <xdr:rowOff>885825</xdr:rowOff>
    </xdr:from>
    <xdr:to>
      <xdr:col>10</xdr:col>
      <xdr:colOff>438150</xdr:colOff>
      <xdr:row>27</xdr:row>
      <xdr:rowOff>123825</xdr:rowOff>
    </xdr:to>
    <xdr:sp>
      <xdr:nvSpPr>
        <xdr:cNvPr id="9" name="Rectangle 17"/>
        <xdr:cNvSpPr>
          <a:spLocks/>
        </xdr:cNvSpPr>
      </xdr:nvSpPr>
      <xdr:spPr>
        <a:xfrm>
          <a:off x="11744325" y="4943475"/>
          <a:ext cx="1590675" cy="10477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warning appears if answers to questions about pre-hospital analgesia are contradictory.  </a:t>
          </a:r>
        </a:p>
      </xdr:txBody>
    </xdr:sp>
    <xdr:clientData/>
  </xdr:twoCellAnchor>
  <xdr:twoCellAnchor>
    <xdr:from>
      <xdr:col>5</xdr:col>
      <xdr:colOff>990600</xdr:colOff>
      <xdr:row>25</xdr:row>
      <xdr:rowOff>866775</xdr:rowOff>
    </xdr:from>
    <xdr:to>
      <xdr:col>8</xdr:col>
      <xdr:colOff>66675</xdr:colOff>
      <xdr:row>25</xdr:row>
      <xdr:rowOff>1257300</xdr:rowOff>
    </xdr:to>
    <xdr:sp>
      <xdr:nvSpPr>
        <xdr:cNvPr id="10" name="AutoShape 18"/>
        <xdr:cNvSpPr>
          <a:spLocks/>
        </xdr:cNvSpPr>
      </xdr:nvSpPr>
      <xdr:spPr>
        <a:xfrm flipH="1" flipV="1">
          <a:off x="10010775" y="4924425"/>
          <a:ext cx="1733550" cy="390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3695700</xdr:colOff>
      <xdr:row>26</xdr:row>
      <xdr:rowOff>76200</xdr:rowOff>
    </xdr:from>
    <xdr:to>
      <xdr:col>1</xdr:col>
      <xdr:colOff>5362575</xdr:colOff>
      <xdr:row>29</xdr:row>
      <xdr:rowOff>104775</xdr:rowOff>
    </xdr:to>
    <xdr:sp>
      <xdr:nvSpPr>
        <xdr:cNvPr id="11" name="Rectangle 19"/>
        <xdr:cNvSpPr>
          <a:spLocks/>
        </xdr:cNvSpPr>
      </xdr:nvSpPr>
      <xdr:spPr>
        <a:xfrm>
          <a:off x="3943350" y="5781675"/>
          <a:ext cx="1666875" cy="5143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warning appears if the date of arrival has not been entered</a:t>
          </a:r>
        </a:p>
      </xdr:txBody>
    </xdr:sp>
    <xdr:clientData/>
  </xdr:twoCellAnchor>
  <xdr:twoCellAnchor>
    <xdr:from>
      <xdr:col>1</xdr:col>
      <xdr:colOff>4533900</xdr:colOff>
      <xdr:row>25</xdr:row>
      <xdr:rowOff>742950</xdr:rowOff>
    </xdr:from>
    <xdr:to>
      <xdr:col>2</xdr:col>
      <xdr:colOff>171450</xdr:colOff>
      <xdr:row>26</xdr:row>
      <xdr:rowOff>76200</xdr:rowOff>
    </xdr:to>
    <xdr:sp>
      <xdr:nvSpPr>
        <xdr:cNvPr id="12" name="AutoShape 20"/>
        <xdr:cNvSpPr>
          <a:spLocks/>
        </xdr:cNvSpPr>
      </xdr:nvSpPr>
      <xdr:spPr>
        <a:xfrm flipV="1">
          <a:off x="4781550" y="4800600"/>
          <a:ext cx="1266825" cy="9810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885825</xdr:colOff>
      <xdr:row>12</xdr:row>
      <xdr:rowOff>133350</xdr:rowOff>
    </xdr:from>
    <xdr:to>
      <xdr:col>7</xdr:col>
      <xdr:colOff>466725</xdr:colOff>
      <xdr:row>20</xdr:row>
      <xdr:rowOff>123825</xdr:rowOff>
    </xdr:to>
    <xdr:sp>
      <xdr:nvSpPr>
        <xdr:cNvPr id="13" name="AutoShape 21"/>
        <xdr:cNvSpPr>
          <a:spLocks/>
        </xdr:cNvSpPr>
      </xdr:nvSpPr>
      <xdr:spPr>
        <a:xfrm flipH="1" flipV="1">
          <a:off x="10953750" y="2124075"/>
          <a:ext cx="581025" cy="942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657225</xdr:colOff>
      <xdr:row>9</xdr:row>
      <xdr:rowOff>104775</xdr:rowOff>
    </xdr:from>
    <xdr:to>
      <xdr:col>8</xdr:col>
      <xdr:colOff>66675</xdr:colOff>
      <xdr:row>25</xdr:row>
      <xdr:rowOff>1257300</xdr:rowOff>
    </xdr:to>
    <xdr:sp>
      <xdr:nvSpPr>
        <xdr:cNvPr id="14" name="AutoShape 22"/>
        <xdr:cNvSpPr>
          <a:spLocks/>
        </xdr:cNvSpPr>
      </xdr:nvSpPr>
      <xdr:spPr>
        <a:xfrm flipH="1" flipV="1">
          <a:off x="9677400" y="1609725"/>
          <a:ext cx="2066925" cy="37052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533400</xdr:colOff>
      <xdr:row>12</xdr:row>
      <xdr:rowOff>133350</xdr:rowOff>
    </xdr:from>
    <xdr:to>
      <xdr:col>8</xdr:col>
      <xdr:colOff>66675</xdr:colOff>
      <xdr:row>25</xdr:row>
      <xdr:rowOff>1257300</xdr:rowOff>
    </xdr:to>
    <xdr:sp>
      <xdr:nvSpPr>
        <xdr:cNvPr id="15" name="AutoShape 23"/>
        <xdr:cNvSpPr>
          <a:spLocks/>
        </xdr:cNvSpPr>
      </xdr:nvSpPr>
      <xdr:spPr>
        <a:xfrm flipH="1" flipV="1">
          <a:off x="9553575" y="2124075"/>
          <a:ext cx="2190750" cy="3190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152400</xdr:colOff>
      <xdr:row>30</xdr:row>
      <xdr:rowOff>104775</xdr:rowOff>
    </xdr:from>
    <xdr:to>
      <xdr:col>11</xdr:col>
      <xdr:colOff>171450</xdr:colOff>
      <xdr:row>54</xdr:row>
      <xdr:rowOff>0</xdr:rowOff>
    </xdr:to>
    <xdr:sp>
      <xdr:nvSpPr>
        <xdr:cNvPr id="16" name="Rectangle 24"/>
        <xdr:cNvSpPr>
          <a:spLocks/>
        </xdr:cNvSpPr>
      </xdr:nvSpPr>
      <xdr:spPr>
        <a:xfrm>
          <a:off x="11220450" y="6457950"/>
          <a:ext cx="2457450" cy="1914525"/>
        </a:xfrm>
        <a:prstGeom prst="rect">
          <a:avLst/>
        </a:prstGeom>
        <a:solidFill>
          <a:srgbClr val="FF00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PLEASE NOTE: This example sheet does not include every warning that may appear for inconsistent data entry. If a warning does appear  please check your answers carefully - the warnings do not prevent you from submitting incorrect data.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ONCE DATA IS SUBMITTED IT WILL NOT BE POSSIBLE TO CORRECT ANY ERRORS.</a:t>
          </a:r>
        </a:p>
      </xdr:txBody>
    </xdr:sp>
    <xdr:clientData/>
  </xdr:twoCellAnchor>
  <xdr:twoCellAnchor>
    <xdr:from>
      <xdr:col>1</xdr:col>
      <xdr:colOff>3324225</xdr:colOff>
      <xdr:row>24</xdr:row>
      <xdr:rowOff>57150</xdr:rowOff>
    </xdr:from>
    <xdr:to>
      <xdr:col>1</xdr:col>
      <xdr:colOff>5334000</xdr:colOff>
      <xdr:row>25</xdr:row>
      <xdr:rowOff>409575</xdr:rowOff>
    </xdr:to>
    <xdr:sp>
      <xdr:nvSpPr>
        <xdr:cNvPr id="17" name="Rectangle 25"/>
        <xdr:cNvSpPr>
          <a:spLocks/>
        </xdr:cNvSpPr>
      </xdr:nvSpPr>
      <xdr:spPr>
        <a:xfrm>
          <a:off x="3571875" y="3486150"/>
          <a:ext cx="2009775" cy="9810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answer field will default to 'No' if the answer to 'Was analgesia administered or offered in the ED?' Is 'No' or 'Not recorded'. You can change the default answer using the drop-down list.</a:t>
          </a:r>
        </a:p>
      </xdr:txBody>
    </xdr:sp>
    <xdr:clientData/>
  </xdr:twoCellAnchor>
  <xdr:twoCellAnchor>
    <xdr:from>
      <xdr:col>1</xdr:col>
      <xdr:colOff>5334000</xdr:colOff>
      <xdr:row>17</xdr:row>
      <xdr:rowOff>104775</xdr:rowOff>
    </xdr:from>
    <xdr:to>
      <xdr:col>3</xdr:col>
      <xdr:colOff>485775</xdr:colOff>
      <xdr:row>24</xdr:row>
      <xdr:rowOff>542925</xdr:rowOff>
    </xdr:to>
    <xdr:sp>
      <xdr:nvSpPr>
        <xdr:cNvPr id="18" name="AutoShape 26"/>
        <xdr:cNvSpPr>
          <a:spLocks/>
        </xdr:cNvSpPr>
      </xdr:nvSpPr>
      <xdr:spPr>
        <a:xfrm flipV="1">
          <a:off x="5581650" y="2562225"/>
          <a:ext cx="1828800" cy="1409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9525</xdr:rowOff>
    </xdr:from>
    <xdr:to>
      <xdr:col>1</xdr:col>
      <xdr:colOff>1447800</xdr:colOff>
      <xdr:row>1</xdr:row>
      <xdr:rowOff>9525</xdr:rowOff>
    </xdr:to>
    <xdr:pic>
      <xdr:nvPicPr>
        <xdr:cNvPr id="19" name="Picture 27" descr="CEM and wording">
          <a:hlinkClick r:id="rId3"/>
        </xdr:cNvPr>
        <xdr:cNvPicPr preferRelativeResize="1">
          <a:picLocks noChangeAspect="1"/>
        </xdr:cNvPicPr>
      </xdr:nvPicPr>
      <xdr:blipFill>
        <a:blip r:embed="rId1"/>
        <a:stretch>
          <a:fillRect/>
        </a:stretch>
      </xdr:blipFill>
      <xdr:spPr>
        <a:xfrm>
          <a:off x="0" y="9525"/>
          <a:ext cx="1695450" cy="495300"/>
        </a:xfrm>
        <a:prstGeom prst="rect">
          <a:avLst/>
        </a:prstGeom>
        <a:noFill/>
        <a:ln w="9525" cmpd="sng">
          <a:noFill/>
        </a:ln>
      </xdr:spPr>
    </xdr:pic>
    <xdr:clientData/>
  </xdr:twoCellAnchor>
  <xdr:twoCellAnchor>
    <xdr:from>
      <xdr:col>5</xdr:col>
      <xdr:colOff>142875</xdr:colOff>
      <xdr:row>2</xdr:row>
      <xdr:rowOff>0</xdr:rowOff>
    </xdr:from>
    <xdr:to>
      <xdr:col>5</xdr:col>
      <xdr:colOff>247650</xdr:colOff>
      <xdr:row>3</xdr:row>
      <xdr:rowOff>38100</xdr:rowOff>
    </xdr:to>
    <xdr:sp>
      <xdr:nvSpPr>
        <xdr:cNvPr id="20" name="AutoShape 29"/>
        <xdr:cNvSpPr>
          <a:spLocks/>
        </xdr:cNvSpPr>
      </xdr:nvSpPr>
      <xdr:spPr>
        <a:xfrm flipH="1">
          <a:off x="9163050" y="552450"/>
          <a:ext cx="104775" cy="238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1400175</xdr:colOff>
      <xdr:row>1</xdr:row>
      <xdr:rowOff>9525</xdr:rowOff>
    </xdr:to>
    <xdr:pic>
      <xdr:nvPicPr>
        <xdr:cNvPr id="1" name="Picture 2" descr="CEM and wording">
          <a:hlinkClick r:id="rId3"/>
        </xdr:cNvPr>
        <xdr:cNvPicPr preferRelativeResize="1">
          <a:picLocks noChangeAspect="1"/>
        </xdr:cNvPicPr>
      </xdr:nvPicPr>
      <xdr:blipFill>
        <a:blip r:embed="rId1"/>
        <a:stretch>
          <a:fillRect/>
        </a:stretch>
      </xdr:blipFill>
      <xdr:spPr>
        <a:xfrm>
          <a:off x="9525" y="0"/>
          <a:ext cx="1695450"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1</xdr:col>
      <xdr:colOff>1704975</xdr:colOff>
      <xdr:row>0</xdr:row>
      <xdr:rowOff>504825</xdr:rowOff>
    </xdr:to>
    <xdr:pic>
      <xdr:nvPicPr>
        <xdr:cNvPr id="1" name="Picture 3" descr="CEM and wording">
          <a:hlinkClick r:id="rId3"/>
        </xdr:cNvPr>
        <xdr:cNvPicPr preferRelativeResize="1">
          <a:picLocks noChangeAspect="1"/>
        </xdr:cNvPicPr>
      </xdr:nvPicPr>
      <xdr:blipFill>
        <a:blip r:embed="rId1"/>
        <a:stretch>
          <a:fillRect/>
        </a:stretch>
      </xdr:blipFill>
      <xdr:spPr>
        <a:xfrm>
          <a:off x="38100" y="0"/>
          <a:ext cx="16954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kash.aujla@smnhst.nhs.uk" TargetMode="External" /><Relationship Id="rId2" Type="http://schemas.openxmlformats.org/officeDocument/2006/relationships/hyperlink" Target="mailto:Ben.Teasdale@homerton.nhs.uk" TargetMode="External" /><Relationship Id="rId3" Type="http://schemas.openxmlformats.org/officeDocument/2006/relationships/hyperlink" Target="mailto:june.edhouse@mcht.nhs.uk" TargetMode="External" /><Relationship Id="rId4" Type="http://schemas.openxmlformats.org/officeDocument/2006/relationships/hyperlink" Target="mailto:Ayman.jundi@lthtr.nhs.uk" TargetMode="External" /><Relationship Id="rId5" Type="http://schemas.openxmlformats.org/officeDocument/2006/relationships/hyperlink" Target="mailto:Ayman.jundi@lthtr.nhs.uk" TargetMode="External" /><Relationship Id="rId6" Type="http://schemas.openxmlformats.org/officeDocument/2006/relationships/hyperlink" Target="mailto:george.oduro@ulh.nhs.uk" TargetMode="External" /><Relationship Id="rId7" Type="http://schemas.openxmlformats.org/officeDocument/2006/relationships/hyperlink" Target="mailto:Vincent.Kika@dvh.nhs.uk" TargetMode="External" /><Relationship Id="rId8" Type="http://schemas.openxmlformats.org/officeDocument/2006/relationships/hyperlink" Target="mailto:Fiona.Saunders@uhsm.nhs.uk" TargetMode="External" /><Relationship Id="rId9" Type="http://schemas.openxmlformats.org/officeDocument/2006/relationships/hyperlink" Target="mailto:Ikenna.Ezeilo@mkgeneral.nhs.uk" TargetMode="External" /><Relationship Id="rId10" Type="http://schemas.openxmlformats.org/officeDocument/2006/relationships/hyperlink" Target="mailto:Briar.Stewart@alderhey.nhs.uk" TargetMode="External" /><Relationship Id="rId11" Type="http://schemas.openxmlformats.org/officeDocument/2006/relationships/hyperlink" Target="mailto:Christopher.wood@pat.nhs.uk" TargetMode="External" /><Relationship Id="rId12" Type="http://schemas.openxmlformats.org/officeDocument/2006/relationships/hyperlink" Target="mailto:Fey.Probst@imperial.nhs.uk" TargetMode="External" /><Relationship Id="rId13" Type="http://schemas.openxmlformats.org/officeDocument/2006/relationships/hyperlink" Target="mailto:Andrew.Adair@stees.nhs.uk" TargetMode="External" /><Relationship Id="rId14" Type="http://schemas.openxmlformats.org/officeDocument/2006/relationships/hyperlink" Target="mailto:Andrew.Adair@stees.nhs.uk" TargetMode="Externa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mailto:george.oduro@ulh.nhs.uk" TargetMode="External" /><Relationship Id="rId2" Type="http://schemas.openxmlformats.org/officeDocument/2006/relationships/hyperlink" Target="mailto:Fiona.Saunders@uhsm.nhs.uk" TargetMode="External" /><Relationship Id="rId3" Type="http://schemas.openxmlformats.org/officeDocument/2006/relationships/hyperlink" Target="mailto:Briar.Stewart@alderhey.nhs.uk" TargetMode="External" /><Relationship Id="rId4" Type="http://schemas.openxmlformats.org/officeDocument/2006/relationships/hyperlink" Target="mailto:Christopher.wood@pat.nhs.uk" TargetMode="External" /><Relationship Id="rId5" Type="http://schemas.openxmlformats.org/officeDocument/2006/relationships/hyperlink" Target="mailto:Jason.Long@ggc.scot.nhs.uk" TargetMode="External" /><Relationship Id="rId6" Type="http://schemas.openxmlformats.org/officeDocument/2006/relationships/hyperlink" Target="mailto:mark.prescott@sath.nhs.uk" TargetMode="External" /><Relationship Id="rId7" Type="http://schemas.openxmlformats.org/officeDocument/2006/relationships/hyperlink" Target="mailto:Fiona.Wisniacki@eht.nhs.uk" TargetMode="External" /><Relationship Id="rId8" Type="http://schemas.openxmlformats.org/officeDocument/2006/relationships/hyperlink" Target="mailto:george.oduro@ulh.nhs.uk" TargetMode="External" /><Relationship Id="rId9" Type="http://schemas.openxmlformats.org/officeDocument/2006/relationships/hyperlink" Target="mailto:Fiona.Saunders@uhsm.nhs.uk" TargetMode="External" /><Relationship Id="rId10" Type="http://schemas.openxmlformats.org/officeDocument/2006/relationships/hyperlink" Target="mailto:Christopher.wood@pat.nhs.uk" TargetMode="External" /><Relationship Id="rId11" Type="http://schemas.openxmlformats.org/officeDocument/2006/relationships/hyperlink" Target="mailto:Jason.Long@ggc.scot.nhs.uk" TargetMode="External" /><Relationship Id="rId12" Type="http://schemas.openxmlformats.org/officeDocument/2006/relationships/hyperlink" Target="mailto:mark.prescott@sath.nhs.uk" TargetMode="External" /><Relationship Id="rId13" Type="http://schemas.openxmlformats.org/officeDocument/2006/relationships/hyperlink" Target="mailto:Jason.Long@ggc.scot.nhs.uk" TargetMode="External" /><Relationship Id="rId14" Type="http://schemas.openxmlformats.org/officeDocument/2006/relationships/comments" Target="../comments8.xml" /><Relationship Id="rId15"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hyperlink" Target="mailto:BAEMAudit@healthcarecommission.org.uk" TargetMode="External" /><Relationship Id="rId2" Type="http://schemas.openxmlformats.org/officeDocument/2006/relationships/hyperlink" Target="mailto:philip.mcmillan@collemergencymed.ac.uk" TargetMode="External" /><Relationship Id="rId3" Type="http://schemas.openxmlformats.org/officeDocument/2006/relationships/hyperlink" Target="mailto:philip.mcmillan@collemergencymed.ac.uk" TargetMode="External" /><Relationship Id="rId4" Type="http://schemas.openxmlformats.org/officeDocument/2006/relationships/comments" Target="../comments9.xml" /><Relationship Id="rId5" Type="http://schemas.openxmlformats.org/officeDocument/2006/relationships/vmlDrawing" Target="../drawings/vmlDrawing2.vml" /><Relationship Id="rId6" Type="http://schemas.openxmlformats.org/officeDocument/2006/relationships/drawing" Target="../drawings/drawing7.xml" /><Relationship Id="rId7"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C63"/>
  <sheetViews>
    <sheetView showGridLines="0" tabSelected="1" zoomScalePageLayoutView="0" workbookViewId="0" topLeftCell="A1">
      <selection activeCell="B1" sqref="B1"/>
    </sheetView>
  </sheetViews>
  <sheetFormatPr defaultColWidth="9.140625" defaultRowHeight="12.75"/>
  <cols>
    <col min="1" max="1" width="3.8515625" style="224" bestFit="1" customWidth="1"/>
    <col min="2" max="2" width="134.7109375" style="223" customWidth="1"/>
    <col min="3" max="3" width="7.28125" style="224" customWidth="1"/>
    <col min="4" max="16384" width="9.140625" style="224" customWidth="1"/>
  </cols>
  <sheetData>
    <row r="1" spans="1:2" ht="39" customHeight="1">
      <c r="A1" s="157"/>
      <c r="B1" s="233" t="s">
        <v>1338</v>
      </c>
    </row>
    <row r="2" ht="4.5" customHeight="1">
      <c r="A2" s="146"/>
    </row>
    <row r="3" spans="1:2" ht="12.75">
      <c r="A3" s="146"/>
      <c r="B3" s="227" t="s">
        <v>158</v>
      </c>
    </row>
    <row r="4" spans="1:2" ht="25.5">
      <c r="A4" s="146"/>
      <c r="B4" s="198" t="s">
        <v>2079</v>
      </c>
    </row>
    <row r="5" ht="4.5" customHeight="1">
      <c r="A5" s="146"/>
    </row>
    <row r="6" spans="1:2" ht="25.5">
      <c r="A6" s="146"/>
      <c r="B6" s="223" t="s">
        <v>1311</v>
      </c>
    </row>
    <row r="7" ht="4.5" customHeight="1">
      <c r="A7" s="146"/>
    </row>
    <row r="8" spans="1:3" s="226" customFormat="1" ht="15.75" customHeight="1">
      <c r="A8" s="146"/>
      <c r="B8" s="223" t="s">
        <v>159</v>
      </c>
      <c r="C8" s="224"/>
    </row>
    <row r="9" spans="1:2" s="226" customFormat="1" ht="4.5" customHeight="1">
      <c r="A9" s="146"/>
      <c r="B9" s="223"/>
    </row>
    <row r="10" s="147" customFormat="1" ht="25.5">
      <c r="B10" s="228" t="s">
        <v>2084</v>
      </c>
    </row>
    <row r="11" s="147" customFormat="1" ht="4.5" customHeight="1">
      <c r="B11" s="229"/>
    </row>
    <row r="12" s="226" customFormat="1" ht="12.75">
      <c r="B12" s="229" t="s">
        <v>160</v>
      </c>
    </row>
    <row r="13" spans="1:3" s="226" customFormat="1" ht="4.5" customHeight="1">
      <c r="A13" s="146"/>
      <c r="B13" s="229"/>
      <c r="C13" s="224"/>
    </row>
    <row r="14" spans="1:3" s="226" customFormat="1" ht="30" customHeight="1">
      <c r="A14" s="146"/>
      <c r="B14" s="198" t="s">
        <v>2088</v>
      </c>
      <c r="C14" s="224"/>
    </row>
    <row r="15" spans="1:2" ht="15" customHeight="1">
      <c r="A15" s="146"/>
      <c r="B15" s="198" t="s">
        <v>2089</v>
      </c>
    </row>
    <row r="16" spans="1:2" ht="15" customHeight="1">
      <c r="A16" s="146"/>
      <c r="B16" s="198"/>
    </row>
    <row r="17" spans="1:2" ht="12.75">
      <c r="A17" s="146"/>
      <c r="B17" s="227" t="s">
        <v>161</v>
      </c>
    </row>
    <row r="18" spans="1:2" ht="25.5">
      <c r="A18" s="146"/>
      <c r="B18" s="198" t="s">
        <v>2080</v>
      </c>
    </row>
    <row r="19" spans="1:2" ht="6" customHeight="1">
      <c r="A19" s="146"/>
      <c r="B19" s="230"/>
    </row>
    <row r="20" spans="1:2" ht="25.5">
      <c r="A20" s="146"/>
      <c r="B20" s="198" t="s">
        <v>2077</v>
      </c>
    </row>
    <row r="21" ht="12.75">
      <c r="A21" s="146"/>
    </row>
    <row r="22" spans="1:2" ht="12.75">
      <c r="A22" s="146"/>
      <c r="B22" s="227" t="s">
        <v>162</v>
      </c>
    </row>
    <row r="23" spans="1:2" ht="4.5" customHeight="1">
      <c r="A23" s="146"/>
      <c r="B23" s="225"/>
    </row>
    <row r="24" spans="1:2" ht="12.75">
      <c r="A24" s="146"/>
      <c r="B24" s="225" t="s">
        <v>1337</v>
      </c>
    </row>
    <row r="25" spans="1:2" ht="25.5">
      <c r="A25" s="146" t="s">
        <v>163</v>
      </c>
      <c r="B25" s="198" t="s">
        <v>2005</v>
      </c>
    </row>
    <row r="26" ht="4.5" customHeight="1">
      <c r="A26" s="146"/>
    </row>
    <row r="27" spans="1:2" ht="12.75">
      <c r="A27" s="146" t="s">
        <v>164</v>
      </c>
      <c r="B27" s="223" t="s">
        <v>1312</v>
      </c>
    </row>
    <row r="28" ht="4.5" customHeight="1">
      <c r="A28" s="146"/>
    </row>
    <row r="29" spans="1:2" ht="12.75">
      <c r="A29" s="146" t="s">
        <v>165</v>
      </c>
      <c r="B29" s="223" t="s">
        <v>1321</v>
      </c>
    </row>
    <row r="30" ht="12.75" customHeight="1">
      <c r="A30" s="146"/>
    </row>
    <row r="31" spans="1:2" ht="12.75">
      <c r="A31" s="146"/>
      <c r="B31" s="225" t="s">
        <v>166</v>
      </c>
    </row>
    <row r="32" spans="1:2" ht="12.75">
      <c r="A32" s="146" t="s">
        <v>163</v>
      </c>
      <c r="B32" s="223" t="s">
        <v>167</v>
      </c>
    </row>
    <row r="33" ht="4.5" customHeight="1">
      <c r="A33" s="146"/>
    </row>
    <row r="34" spans="1:2" s="226" customFormat="1" ht="45" customHeight="1">
      <c r="A34" s="146" t="s">
        <v>164</v>
      </c>
      <c r="B34" s="198" t="s">
        <v>2078</v>
      </c>
    </row>
    <row r="35" spans="1:2" s="226" customFormat="1" ht="4.5" customHeight="1">
      <c r="A35" s="146"/>
      <c r="B35" s="147"/>
    </row>
    <row r="36" spans="1:2" ht="25.5">
      <c r="A36" s="146" t="s">
        <v>165</v>
      </c>
      <c r="B36" s="223" t="s">
        <v>1313</v>
      </c>
    </row>
    <row r="37" ht="4.5" customHeight="1">
      <c r="A37" s="146"/>
    </row>
    <row r="38" ht="4.5" customHeight="1">
      <c r="A38" s="146"/>
    </row>
    <row r="39" spans="1:2" ht="25.5">
      <c r="A39" s="146" t="s">
        <v>168</v>
      </c>
      <c r="B39" s="223" t="s">
        <v>169</v>
      </c>
    </row>
    <row r="40" ht="4.5" customHeight="1">
      <c r="A40" s="146"/>
    </row>
    <row r="41" spans="1:2" ht="25.5">
      <c r="A41" s="146" t="s">
        <v>170</v>
      </c>
      <c r="B41" s="225" t="s">
        <v>171</v>
      </c>
    </row>
    <row r="42" ht="4.5" customHeight="1">
      <c r="A42" s="146"/>
    </row>
    <row r="43" spans="1:2" ht="12.75">
      <c r="A43" s="146" t="s">
        <v>172</v>
      </c>
      <c r="B43" s="223" t="s">
        <v>173</v>
      </c>
    </row>
    <row r="44" ht="4.5" customHeight="1">
      <c r="A44" s="146"/>
    </row>
    <row r="45" spans="1:2" ht="38.25" customHeight="1">
      <c r="A45" s="146" t="s">
        <v>174</v>
      </c>
      <c r="B45" s="231" t="s">
        <v>175</v>
      </c>
    </row>
    <row r="46" ht="4.5" customHeight="1">
      <c r="A46" s="146"/>
    </row>
    <row r="47" spans="1:2" ht="12.75">
      <c r="A47" s="146" t="s">
        <v>176</v>
      </c>
      <c r="B47" s="223" t="s">
        <v>177</v>
      </c>
    </row>
    <row r="48" ht="4.5" customHeight="1">
      <c r="A48" s="146"/>
    </row>
    <row r="49" spans="1:2" ht="25.5">
      <c r="A49" s="146" t="s">
        <v>178</v>
      </c>
      <c r="B49" s="223" t="s">
        <v>1314</v>
      </c>
    </row>
    <row r="50" ht="4.5" customHeight="1">
      <c r="A50" s="146"/>
    </row>
    <row r="51" spans="1:2" ht="38.25">
      <c r="A51" s="146" t="s">
        <v>179</v>
      </c>
      <c r="B51" s="223" t="s">
        <v>1315</v>
      </c>
    </row>
    <row r="52" spans="1:2" ht="12.75">
      <c r="A52" s="148"/>
      <c r="B52" s="230"/>
    </row>
    <row r="53" spans="1:2" ht="12.75">
      <c r="A53" s="146"/>
      <c r="B53" s="225" t="s">
        <v>1316</v>
      </c>
    </row>
    <row r="54" spans="1:2" ht="15" customHeight="1">
      <c r="A54" s="146" t="s">
        <v>163</v>
      </c>
      <c r="B54" s="223" t="s">
        <v>1317</v>
      </c>
    </row>
    <row r="55" spans="1:2" ht="30" customHeight="1">
      <c r="A55" s="146" t="s">
        <v>164</v>
      </c>
      <c r="B55" s="223" t="s">
        <v>1318</v>
      </c>
    </row>
    <row r="56" spans="1:2" ht="15" customHeight="1">
      <c r="A56" s="146" t="s">
        <v>165</v>
      </c>
      <c r="B56" s="225" t="s">
        <v>1319</v>
      </c>
    </row>
    <row r="57" spans="1:2" ht="15" customHeight="1">
      <c r="A57" s="146" t="s">
        <v>168</v>
      </c>
      <c r="B57" s="223" t="s">
        <v>1320</v>
      </c>
    </row>
    <row r="58" spans="1:2" s="155" customFormat="1" ht="15" customHeight="1">
      <c r="A58" s="156" t="s">
        <v>170</v>
      </c>
      <c r="B58" s="154" t="s">
        <v>1336</v>
      </c>
    </row>
    <row r="59" ht="12.75">
      <c r="A59" s="146"/>
    </row>
    <row r="60" spans="1:2" ht="12.75">
      <c r="A60" s="146"/>
      <c r="B60" s="227" t="s">
        <v>182</v>
      </c>
    </row>
    <row r="61" spans="1:2" ht="25.5">
      <c r="A61" s="146"/>
      <c r="B61" s="198" t="s">
        <v>2060</v>
      </c>
    </row>
    <row r="62" ht="12.75">
      <c r="A62" s="146"/>
    </row>
    <row r="63" spans="1:2" ht="12.75">
      <c r="A63" s="146"/>
      <c r="B63" s="232" t="s">
        <v>183</v>
      </c>
    </row>
  </sheetData>
  <sheetProtection sheet="1"/>
  <printOptions/>
  <pageMargins left="0.75" right="0.75" top="1" bottom="1" header="0.5" footer="0.5"/>
  <pageSetup fitToHeight="1" fitToWidth="1" horizontalDpi="200" verticalDpi="200" orientation="portrait" paperSize="9" scale="74" r:id="rId2"/>
  <drawing r:id="rId1"/>
</worksheet>
</file>

<file path=xl/worksheets/sheet2.xml><?xml version="1.0" encoding="utf-8"?>
<worksheet xmlns="http://schemas.openxmlformats.org/spreadsheetml/2006/main" xmlns:r="http://schemas.openxmlformats.org/officeDocument/2006/relationships">
  <sheetPr>
    <tabColor rgb="FF92D050"/>
  </sheetPr>
  <dimension ref="A1:K19"/>
  <sheetViews>
    <sheetView showGridLines="0" zoomScalePageLayoutView="0" workbookViewId="0" topLeftCell="A1">
      <selection activeCell="A3" sqref="A3"/>
    </sheetView>
  </sheetViews>
  <sheetFormatPr defaultColWidth="9.140625" defaultRowHeight="12.75"/>
  <cols>
    <col min="1" max="1" width="24.7109375" style="0" customWidth="1"/>
    <col min="2" max="3" width="15.7109375" style="0" customWidth="1"/>
    <col min="4" max="4" width="18.7109375" style="0" customWidth="1"/>
  </cols>
  <sheetData>
    <row r="1" spans="1:11" ht="39" customHeight="1">
      <c r="A1" s="234" t="s">
        <v>1338</v>
      </c>
      <c r="B1" s="234"/>
      <c r="C1" s="234"/>
      <c r="D1" s="234"/>
      <c r="E1" s="234"/>
      <c r="F1" s="234"/>
      <c r="G1" s="234"/>
      <c r="H1" s="234"/>
      <c r="I1" s="234"/>
      <c r="J1" s="234"/>
      <c r="K1" s="234"/>
    </row>
    <row r="3" ht="18">
      <c r="A3" s="191" t="s">
        <v>2004</v>
      </c>
    </row>
    <row r="5" ht="12.75">
      <c r="A5" s="192" t="s">
        <v>2006</v>
      </c>
    </row>
    <row r="7" spans="1:11" ht="38.25">
      <c r="A7" s="197" t="s">
        <v>2007</v>
      </c>
      <c r="B7" s="197" t="s">
        <v>2008</v>
      </c>
      <c r="C7" s="197" t="s">
        <v>2009</v>
      </c>
      <c r="D7" s="203" t="s">
        <v>2010</v>
      </c>
      <c r="E7" s="209" t="s">
        <v>2049</v>
      </c>
      <c r="F7" s="209" t="s">
        <v>2050</v>
      </c>
      <c r="G7" s="209" t="s">
        <v>2051</v>
      </c>
      <c r="H7" s="209" t="s">
        <v>2052</v>
      </c>
      <c r="I7" s="209" t="s">
        <v>2053</v>
      </c>
      <c r="J7" s="209" t="s">
        <v>2056</v>
      </c>
      <c r="K7" s="209" t="s">
        <v>2057</v>
      </c>
    </row>
    <row r="8" spans="1:11" ht="15" customHeight="1">
      <c r="A8" s="193" t="s">
        <v>2011</v>
      </c>
      <c r="B8" s="194" t="s">
        <v>2017</v>
      </c>
      <c r="C8" s="195">
        <v>309464009</v>
      </c>
      <c r="D8" s="204" t="s">
        <v>2045</v>
      </c>
      <c r="E8" s="202" t="s">
        <v>2054</v>
      </c>
      <c r="F8" s="202" t="s">
        <v>2055</v>
      </c>
      <c r="G8" s="206"/>
      <c r="H8" s="206"/>
      <c r="I8" s="210"/>
      <c r="J8" s="196">
        <v>13</v>
      </c>
      <c r="K8" s="194" t="s">
        <v>2058</v>
      </c>
    </row>
    <row r="9" spans="1:11" ht="15" customHeight="1">
      <c r="A9" s="193" t="s">
        <v>2012</v>
      </c>
      <c r="B9" s="194" t="s">
        <v>2018</v>
      </c>
      <c r="C9" s="195">
        <v>75857000</v>
      </c>
      <c r="D9" s="204" t="s">
        <v>2043</v>
      </c>
      <c r="E9" s="202" t="s">
        <v>2054</v>
      </c>
      <c r="F9" s="202" t="s">
        <v>2055</v>
      </c>
      <c r="G9" s="206"/>
      <c r="H9" s="206"/>
      <c r="I9" s="210"/>
      <c r="J9" s="196">
        <v>14</v>
      </c>
      <c r="K9" s="194" t="s">
        <v>2058</v>
      </c>
    </row>
    <row r="10" spans="1:11" ht="15" customHeight="1">
      <c r="A10" s="193" t="s">
        <v>2013</v>
      </c>
      <c r="B10" s="194" t="s">
        <v>2019</v>
      </c>
      <c r="C10" s="195">
        <v>263208005</v>
      </c>
      <c r="D10" s="204" t="s">
        <v>2044</v>
      </c>
      <c r="E10" s="202" t="s">
        <v>2054</v>
      </c>
      <c r="F10" s="202" t="s">
        <v>2055</v>
      </c>
      <c r="G10" s="206"/>
      <c r="H10" s="206"/>
      <c r="I10" s="210"/>
      <c r="J10" s="196">
        <v>15</v>
      </c>
      <c r="K10" s="194" t="s">
        <v>2058</v>
      </c>
    </row>
    <row r="11" spans="1:11" ht="15" customHeight="1">
      <c r="A11" s="193" t="s">
        <v>2014</v>
      </c>
      <c r="B11" s="194" t="s">
        <v>2020</v>
      </c>
      <c r="C11" s="195">
        <v>71620000</v>
      </c>
      <c r="D11" s="204" t="s">
        <v>2042</v>
      </c>
      <c r="E11" s="202" t="s">
        <v>2054</v>
      </c>
      <c r="F11" s="202" t="s">
        <v>2055</v>
      </c>
      <c r="G11" s="207"/>
      <c r="H11" s="207"/>
      <c r="I11" s="210"/>
      <c r="J11" s="196">
        <v>30</v>
      </c>
      <c r="K11" s="194" t="s">
        <v>2058</v>
      </c>
    </row>
    <row r="12" spans="1:11" ht="15" customHeight="1">
      <c r="A12" s="193" t="s">
        <v>2015</v>
      </c>
      <c r="B12" s="194" t="s">
        <v>2021</v>
      </c>
      <c r="C12" s="195">
        <v>414292006</v>
      </c>
      <c r="D12" s="204" t="s">
        <v>2041</v>
      </c>
      <c r="E12" s="202" t="s">
        <v>2054</v>
      </c>
      <c r="F12" s="202" t="s">
        <v>2055</v>
      </c>
      <c r="G12" s="207"/>
      <c r="H12" s="207"/>
      <c r="I12" s="210"/>
      <c r="J12" s="196">
        <v>32</v>
      </c>
      <c r="K12" s="194" t="s">
        <v>2058</v>
      </c>
    </row>
    <row r="13" spans="1:11" ht="15" customHeight="1">
      <c r="A13" s="193" t="s">
        <v>2016</v>
      </c>
      <c r="B13" s="194" t="s">
        <v>2022</v>
      </c>
      <c r="C13" s="195">
        <v>16114001</v>
      </c>
      <c r="D13" s="204" t="s">
        <v>2040</v>
      </c>
      <c r="E13" s="202" t="s">
        <v>2054</v>
      </c>
      <c r="F13" s="202" t="s">
        <v>2055</v>
      </c>
      <c r="G13" s="207"/>
      <c r="H13" s="207"/>
      <c r="I13" s="210"/>
      <c r="J13" s="196">
        <v>33</v>
      </c>
      <c r="K13" s="194" t="s">
        <v>2058</v>
      </c>
    </row>
    <row r="14" spans="1:11" ht="15" customHeight="1">
      <c r="A14" s="193" t="s">
        <v>2023</v>
      </c>
      <c r="B14" s="194" t="s">
        <v>2028</v>
      </c>
      <c r="C14" s="196"/>
      <c r="D14" s="204" t="s">
        <v>2039</v>
      </c>
      <c r="E14" s="202" t="s">
        <v>2054</v>
      </c>
      <c r="F14" s="202" t="s">
        <v>2059</v>
      </c>
      <c r="G14" s="207"/>
      <c r="H14" s="207"/>
      <c r="I14" s="210"/>
      <c r="J14" s="196">
        <v>13</v>
      </c>
      <c r="K14" s="194" t="s">
        <v>2058</v>
      </c>
    </row>
    <row r="15" spans="1:11" ht="15" customHeight="1">
      <c r="A15" s="193" t="s">
        <v>2024</v>
      </c>
      <c r="B15" s="194" t="s">
        <v>2029</v>
      </c>
      <c r="C15" s="196"/>
      <c r="D15" s="204" t="s">
        <v>2038</v>
      </c>
      <c r="E15" s="202" t="s">
        <v>2054</v>
      </c>
      <c r="F15" s="202" t="s">
        <v>2059</v>
      </c>
      <c r="G15" s="207"/>
      <c r="H15" s="207"/>
      <c r="I15" s="210"/>
      <c r="J15" s="196">
        <v>14</v>
      </c>
      <c r="K15" s="194" t="s">
        <v>2058</v>
      </c>
    </row>
    <row r="16" spans="1:11" ht="15" customHeight="1">
      <c r="A16" s="193" t="s">
        <v>2048</v>
      </c>
      <c r="B16" s="194" t="s">
        <v>2030</v>
      </c>
      <c r="C16" s="196"/>
      <c r="D16" s="204" t="s">
        <v>2037</v>
      </c>
      <c r="E16" s="202" t="s">
        <v>2054</v>
      </c>
      <c r="F16" s="202" t="s">
        <v>2059</v>
      </c>
      <c r="G16" s="207"/>
      <c r="H16" s="207"/>
      <c r="I16" s="210"/>
      <c r="J16" s="196">
        <v>15</v>
      </c>
      <c r="K16" s="194" t="s">
        <v>2058</v>
      </c>
    </row>
    <row r="17" spans="1:11" ht="15" customHeight="1">
      <c r="A17" s="193" t="s">
        <v>2025</v>
      </c>
      <c r="B17" s="194" t="s">
        <v>2031</v>
      </c>
      <c r="C17" s="196"/>
      <c r="D17" s="204" t="s">
        <v>2035</v>
      </c>
      <c r="E17" s="202" t="s">
        <v>2054</v>
      </c>
      <c r="F17" s="202" t="s">
        <v>2059</v>
      </c>
      <c r="G17" s="207"/>
      <c r="H17" s="207"/>
      <c r="I17" s="210"/>
      <c r="J17" s="196">
        <v>30</v>
      </c>
      <c r="K17" s="194" t="s">
        <v>2058</v>
      </c>
    </row>
    <row r="18" spans="1:11" ht="15" customHeight="1">
      <c r="A18" s="193" t="s">
        <v>2026</v>
      </c>
      <c r="B18" s="194" t="s">
        <v>2032</v>
      </c>
      <c r="C18" s="196"/>
      <c r="D18" s="204" t="s">
        <v>2034</v>
      </c>
      <c r="E18" s="202" t="s">
        <v>2054</v>
      </c>
      <c r="F18" s="202" t="s">
        <v>2059</v>
      </c>
      <c r="G18" s="207"/>
      <c r="H18" s="207"/>
      <c r="I18" s="210"/>
      <c r="J18" s="196">
        <v>32</v>
      </c>
      <c r="K18" s="194" t="s">
        <v>2058</v>
      </c>
    </row>
    <row r="19" spans="1:11" ht="15" customHeight="1">
      <c r="A19" s="193" t="s">
        <v>2027</v>
      </c>
      <c r="B19" s="194" t="s">
        <v>2033</v>
      </c>
      <c r="C19" s="196"/>
      <c r="D19" s="205" t="s">
        <v>2036</v>
      </c>
      <c r="E19" s="202" t="s">
        <v>2054</v>
      </c>
      <c r="F19" s="202" t="s">
        <v>2059</v>
      </c>
      <c r="G19" s="208"/>
      <c r="H19" s="208"/>
      <c r="I19" s="210"/>
      <c r="J19" s="196">
        <v>33</v>
      </c>
      <c r="K19" s="194" t="s">
        <v>2058</v>
      </c>
    </row>
  </sheetData>
  <sheetProtection sheet="1"/>
  <mergeCells count="1">
    <mergeCell ref="A1:K1"/>
  </mergeCells>
  <printOptions horizont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B25"/>
  <sheetViews>
    <sheetView showGridLines="0" zoomScalePageLayoutView="0" workbookViewId="0" topLeftCell="A1">
      <selection activeCell="B1" sqref="B1"/>
    </sheetView>
  </sheetViews>
  <sheetFormatPr defaultColWidth="9.140625" defaultRowHeight="12.75"/>
  <cols>
    <col min="1" max="1" width="3.8515625" style="1" customWidth="1"/>
    <col min="2" max="2" width="133.7109375" style="2" customWidth="1"/>
    <col min="3" max="16384" width="9.140625" style="1" customWidth="1"/>
  </cols>
  <sheetData>
    <row r="1" spans="1:2" s="3" customFormat="1" ht="39" customHeight="1">
      <c r="A1" s="158"/>
      <c r="B1" s="162" t="s">
        <v>1338</v>
      </c>
    </row>
    <row r="2" spans="1:2" s="9" customFormat="1" ht="4.5" customHeight="1">
      <c r="A2" s="8"/>
      <c r="B2" s="8"/>
    </row>
    <row r="3" ht="18">
      <c r="B3" s="10" t="s">
        <v>184</v>
      </c>
    </row>
    <row r="4" ht="18">
      <c r="A4" s="10"/>
    </row>
    <row r="5" spans="1:2" ht="12.75">
      <c r="A5" s="1">
        <v>1</v>
      </c>
      <c r="B5" s="11" t="s">
        <v>185</v>
      </c>
    </row>
    <row r="6" ht="4.5" customHeight="1">
      <c r="B6" s="11"/>
    </row>
    <row r="7" ht="12.75">
      <c r="B7" s="12" t="s">
        <v>186</v>
      </c>
    </row>
    <row r="8" ht="4.5" customHeight="1">
      <c r="B8" s="12"/>
    </row>
    <row r="9" ht="12.75">
      <c r="B9" s="12" t="s">
        <v>187</v>
      </c>
    </row>
    <row r="10" ht="4.5" customHeight="1">
      <c r="B10" s="12"/>
    </row>
    <row r="11" ht="12.75">
      <c r="B11" s="12" t="s">
        <v>188</v>
      </c>
    </row>
    <row r="12" ht="4.5" customHeight="1"/>
    <row r="13" spans="1:2" ht="12.75">
      <c r="A13" s="1">
        <v>2</v>
      </c>
      <c r="B13" s="11" t="s">
        <v>189</v>
      </c>
    </row>
    <row r="14" ht="4.5" customHeight="1">
      <c r="B14" s="11"/>
    </row>
    <row r="15" ht="12.75">
      <c r="B15" s="12" t="s">
        <v>187</v>
      </c>
    </row>
    <row r="16" ht="4.5" customHeight="1">
      <c r="B16" s="12"/>
    </row>
    <row r="17" ht="12.75">
      <c r="B17" s="12" t="s">
        <v>190</v>
      </c>
    </row>
    <row r="18" ht="4.5" customHeight="1"/>
    <row r="19" spans="1:2" ht="12.75">
      <c r="A19" s="1">
        <v>3</v>
      </c>
      <c r="B19" s="11" t="s">
        <v>191</v>
      </c>
    </row>
    <row r="20" ht="4.5" customHeight="1">
      <c r="B20" s="11"/>
    </row>
    <row r="21" spans="1:2" ht="12.75">
      <c r="A21" s="1">
        <v>4</v>
      </c>
      <c r="B21" s="11" t="s">
        <v>192</v>
      </c>
    </row>
    <row r="22" ht="4.5" customHeight="1">
      <c r="B22" s="11"/>
    </row>
    <row r="23" spans="1:2" ht="12.75">
      <c r="A23" s="150">
        <v>5</v>
      </c>
      <c r="B23" s="2" t="s">
        <v>1322</v>
      </c>
    </row>
    <row r="25" ht="12.75">
      <c r="B25" s="214" t="s">
        <v>2081</v>
      </c>
    </row>
  </sheetData>
  <sheetProtection sheet="1"/>
  <printOptions/>
  <pageMargins left="0.75" right="0.75" top="1" bottom="1" header="0.5" footer="0.5"/>
  <pageSetup fitToHeight="1" fitToWidth="1" horizontalDpi="200" verticalDpi="200" orientation="landscape" paperSize="9" scale="97" r:id="rId2"/>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B60"/>
  <sheetViews>
    <sheetView showGridLines="0" zoomScalePageLayoutView="0" workbookViewId="0" topLeftCell="A1">
      <selection activeCell="B1" sqref="B1"/>
    </sheetView>
  </sheetViews>
  <sheetFormatPr defaultColWidth="9.140625" defaultRowHeight="12.75"/>
  <cols>
    <col min="1" max="1" width="4.00390625" style="14" customWidth="1"/>
    <col min="2" max="2" width="170.421875" style="2" customWidth="1"/>
    <col min="3" max="16384" width="9.140625" style="2" customWidth="1"/>
  </cols>
  <sheetData>
    <row r="1" spans="1:2" ht="39" customHeight="1">
      <c r="A1" s="159"/>
      <c r="B1" s="162" t="s">
        <v>1338</v>
      </c>
    </row>
    <row r="2" spans="1:2" s="6" customFormat="1" ht="4.5" customHeight="1">
      <c r="A2" s="15"/>
      <c r="B2" s="16"/>
    </row>
    <row r="3" ht="18">
      <c r="B3" s="17" t="s">
        <v>193</v>
      </c>
    </row>
    <row r="4" ht="6" customHeight="1">
      <c r="B4" s="4"/>
    </row>
    <row r="5" ht="12.75">
      <c r="B5" t="s">
        <v>194</v>
      </c>
    </row>
    <row r="6" ht="12.75">
      <c r="B6"/>
    </row>
    <row r="7" spans="1:2" ht="12.75">
      <c r="A7" s="14" t="s">
        <v>163</v>
      </c>
      <c r="B7" s="4" t="s">
        <v>195</v>
      </c>
    </row>
    <row r="8" ht="25.5">
      <c r="B8" s="2" t="s">
        <v>1323</v>
      </c>
    </row>
    <row r="9" ht="6" customHeight="1">
      <c r="B9" s="4"/>
    </row>
    <row r="10" spans="1:2" ht="12.75" customHeight="1">
      <c r="A10" s="14" t="s">
        <v>164</v>
      </c>
      <c r="B10" s="4" t="s">
        <v>196</v>
      </c>
    </row>
    <row r="11" ht="12.75">
      <c r="B11" s="2" t="s">
        <v>197</v>
      </c>
    </row>
    <row r="12" ht="6" customHeight="1"/>
    <row r="13" spans="1:2" ht="12.75" customHeight="1">
      <c r="A13" s="14" t="s">
        <v>165</v>
      </c>
      <c r="B13" s="4" t="s">
        <v>198</v>
      </c>
    </row>
    <row r="14" ht="25.5" customHeight="1">
      <c r="B14" s="2" t="s">
        <v>783</v>
      </c>
    </row>
    <row r="15" ht="6" customHeight="1"/>
    <row r="16" spans="1:2" ht="12.75">
      <c r="A16" s="14" t="s">
        <v>168</v>
      </c>
      <c r="B16" s="4" t="s">
        <v>199</v>
      </c>
    </row>
    <row r="17" ht="12.75">
      <c r="B17" s="2" t="s">
        <v>200</v>
      </c>
    </row>
    <row r="18" ht="6" customHeight="1"/>
    <row r="19" spans="1:2" ht="12.75">
      <c r="A19" s="14" t="s">
        <v>170</v>
      </c>
      <c r="B19" s="18" t="s">
        <v>201</v>
      </c>
    </row>
    <row r="20" ht="12.75">
      <c r="B20" s="2" t="s">
        <v>202</v>
      </c>
    </row>
    <row r="21" ht="6" customHeight="1">
      <c r="B21" s="5"/>
    </row>
    <row r="22" spans="1:2" ht="12.75">
      <c r="A22" s="14" t="s">
        <v>172</v>
      </c>
      <c r="B22" s="4" t="s">
        <v>203</v>
      </c>
    </row>
    <row r="23" ht="38.25" customHeight="1">
      <c r="B23" s="222" t="s">
        <v>2085</v>
      </c>
    </row>
    <row r="24" ht="6" customHeight="1"/>
    <row r="25" spans="1:2" ht="12.75" customHeight="1">
      <c r="A25" s="14" t="s">
        <v>174</v>
      </c>
      <c r="B25" s="4" t="s">
        <v>204</v>
      </c>
    </row>
    <row r="26" ht="12.75" customHeight="1">
      <c r="B26" s="2" t="s">
        <v>205</v>
      </c>
    </row>
    <row r="27" ht="6" customHeight="1"/>
    <row r="28" spans="1:2" ht="12.75">
      <c r="A28" s="14" t="s">
        <v>176</v>
      </c>
      <c r="B28" s="4" t="s">
        <v>206</v>
      </c>
    </row>
    <row r="29" ht="25.5" customHeight="1">
      <c r="B29" s="2" t="s">
        <v>207</v>
      </c>
    </row>
    <row r="30" ht="6" customHeight="1"/>
    <row r="31" spans="1:2" ht="12.75" customHeight="1">
      <c r="A31" s="14" t="s">
        <v>178</v>
      </c>
      <c r="B31" s="4" t="s">
        <v>208</v>
      </c>
    </row>
    <row r="32" ht="12.75">
      <c r="B32" s="2" t="s">
        <v>209</v>
      </c>
    </row>
    <row r="33" ht="6" customHeight="1"/>
    <row r="34" spans="1:2" ht="12.75">
      <c r="A34" s="14" t="s">
        <v>179</v>
      </c>
      <c r="B34" s="4" t="s">
        <v>210</v>
      </c>
    </row>
    <row r="35" ht="25.5">
      <c r="B35" s="2" t="s">
        <v>211</v>
      </c>
    </row>
    <row r="36" ht="6" customHeight="1"/>
    <row r="37" spans="1:2" ht="12.75" customHeight="1">
      <c r="A37" s="14" t="s">
        <v>180</v>
      </c>
      <c r="B37" s="4" t="s">
        <v>212</v>
      </c>
    </row>
    <row r="38" spans="1:2" ht="25.5">
      <c r="A38" s="19"/>
      <c r="B38" s="2" t="s">
        <v>1334</v>
      </c>
    </row>
    <row r="39" ht="6" customHeight="1">
      <c r="A39" s="19"/>
    </row>
    <row r="40" spans="1:2" ht="12.75">
      <c r="A40" s="14" t="s">
        <v>181</v>
      </c>
      <c r="B40" s="4" t="s">
        <v>213</v>
      </c>
    </row>
    <row r="41" ht="12.75">
      <c r="B41" s="2" t="s">
        <v>214</v>
      </c>
    </row>
    <row r="42" ht="6" customHeight="1"/>
    <row r="43" spans="1:2" ht="12.75">
      <c r="A43" s="14" t="s">
        <v>215</v>
      </c>
      <c r="B43" s="4" t="s">
        <v>216</v>
      </c>
    </row>
    <row r="44" ht="12.75" customHeight="1">
      <c r="B44" s="7" t="s">
        <v>217</v>
      </c>
    </row>
    <row r="45" ht="6" customHeight="1"/>
    <row r="46" spans="1:2" ht="12.75">
      <c r="A46" s="14" t="s">
        <v>218</v>
      </c>
      <c r="B46" s="4" t="s">
        <v>1324</v>
      </c>
    </row>
    <row r="47" ht="25.5">
      <c r="B47" s="222" t="s">
        <v>2086</v>
      </c>
    </row>
    <row r="48" ht="6" customHeight="1"/>
    <row r="49" spans="1:2" ht="12.75">
      <c r="A49" s="14" t="s">
        <v>1325</v>
      </c>
      <c r="B49" s="4" t="s">
        <v>1326</v>
      </c>
    </row>
    <row r="50" ht="25.5">
      <c r="B50" s="2" t="s">
        <v>1327</v>
      </c>
    </row>
    <row r="51" ht="4.5" customHeight="1"/>
    <row r="52" spans="1:2" ht="12.75">
      <c r="A52" s="14" t="s">
        <v>1328</v>
      </c>
      <c r="B52" s="4" t="s">
        <v>1329</v>
      </c>
    </row>
    <row r="53" ht="25.5">
      <c r="B53" s="2" t="s">
        <v>1330</v>
      </c>
    </row>
    <row r="54" ht="4.5" customHeight="1"/>
    <row r="55" spans="1:2" ht="12.75" customHeight="1">
      <c r="A55" s="14" t="s">
        <v>1331</v>
      </c>
      <c r="B55" s="4" t="s">
        <v>1332</v>
      </c>
    </row>
    <row r="56" ht="12.75">
      <c r="B56" s="2" t="s">
        <v>1333</v>
      </c>
    </row>
    <row r="60" ht="12.75">
      <c r="B60" s="163"/>
    </row>
  </sheetData>
  <sheetProtection sheet="1"/>
  <printOptions/>
  <pageMargins left="0.75" right="0.75" top="1" bottom="1" header="0.5" footer="0.5"/>
  <pageSetup fitToHeight="1" fitToWidth="1" horizontalDpi="200" verticalDpi="200" orientation="landscape" paperSize="9" scale="60" r:id="rId2"/>
  <drawing r:id="rId1"/>
</worksheet>
</file>

<file path=xl/worksheets/sheet5.xml><?xml version="1.0" encoding="utf-8"?>
<worksheet xmlns="http://schemas.openxmlformats.org/spreadsheetml/2006/main" xmlns:r="http://schemas.openxmlformats.org/officeDocument/2006/relationships">
  <dimension ref="A1:M284"/>
  <sheetViews>
    <sheetView zoomScalePageLayoutView="0" workbookViewId="0" topLeftCell="A1">
      <selection activeCell="F9" sqref="F9"/>
    </sheetView>
  </sheetViews>
  <sheetFormatPr defaultColWidth="9.140625" defaultRowHeight="12.75"/>
  <cols>
    <col min="1" max="1" width="58.421875" style="25" bestFit="1" customWidth="1"/>
    <col min="2" max="2" width="5.7109375" style="25" bestFit="1" customWidth="1"/>
    <col min="3" max="3" width="26.00390625" style="25" bestFit="1" customWidth="1"/>
    <col min="4" max="4" width="34.421875" style="0" bestFit="1" customWidth="1"/>
    <col min="5" max="5" width="7.140625" style="0" customWidth="1"/>
    <col min="6" max="6" width="5.8515625" style="0" customWidth="1"/>
    <col min="7" max="7" width="5.7109375" style="25" bestFit="1" customWidth="1"/>
    <col min="8" max="8" width="26.00390625" style="25" bestFit="1" customWidth="1"/>
    <col min="9" max="9" width="32.7109375" style="25" bestFit="1" customWidth="1"/>
    <col min="11" max="11" width="24.57421875" style="0" bestFit="1" customWidth="1"/>
    <col min="12" max="13" width="5.140625" style="0" bestFit="1" customWidth="1"/>
    <col min="15" max="15" width="13.28125" style="0" customWidth="1"/>
    <col min="16" max="18" width="25.7109375" style="0" customWidth="1"/>
  </cols>
  <sheetData>
    <row r="1" spans="1:13" ht="12.75">
      <c r="A1" s="20" t="s">
        <v>219</v>
      </c>
      <c r="B1" s="20" t="s">
        <v>220</v>
      </c>
      <c r="C1" s="20" t="s">
        <v>221</v>
      </c>
      <c r="D1" s="20" t="s">
        <v>222</v>
      </c>
      <c r="F1" s="21"/>
      <c r="G1"/>
      <c r="H1"/>
      <c r="I1"/>
      <c r="K1" t="s">
        <v>223</v>
      </c>
      <c r="L1">
        <v>2</v>
      </c>
      <c r="M1" t="s">
        <v>224</v>
      </c>
    </row>
    <row r="2" spans="1:13" ht="12.75">
      <c r="A2" s="20" t="s">
        <v>225</v>
      </c>
      <c r="B2" s="20" t="s">
        <v>226</v>
      </c>
      <c r="C2" s="20" t="s">
        <v>227</v>
      </c>
      <c r="D2" s="20" t="s">
        <v>228</v>
      </c>
      <c r="F2" s="21"/>
      <c r="G2"/>
      <c r="H2" s="22" t="s">
        <v>229</v>
      </c>
      <c r="I2"/>
      <c r="K2" t="s">
        <v>230</v>
      </c>
      <c r="L2">
        <v>8</v>
      </c>
      <c r="M2" t="s">
        <v>231</v>
      </c>
    </row>
    <row r="3" spans="1:13" ht="12.75">
      <c r="A3" s="20" t="s">
        <v>232</v>
      </c>
      <c r="B3" s="20" t="s">
        <v>233</v>
      </c>
      <c r="C3" s="20" t="s">
        <v>227</v>
      </c>
      <c r="D3" s="20" t="s">
        <v>228</v>
      </c>
      <c r="F3" s="21"/>
      <c r="G3"/>
      <c r="H3" s="23" t="s">
        <v>234</v>
      </c>
      <c r="I3"/>
      <c r="K3" t="s">
        <v>235</v>
      </c>
      <c r="L3">
        <v>10</v>
      </c>
      <c r="M3" t="s">
        <v>236</v>
      </c>
    </row>
    <row r="4" spans="1:13" ht="12.75">
      <c r="A4" s="20" t="s">
        <v>237</v>
      </c>
      <c r="B4" s="20" t="s">
        <v>238</v>
      </c>
      <c r="C4" s="20" t="s">
        <v>239</v>
      </c>
      <c r="D4" s="20" t="s">
        <v>240</v>
      </c>
      <c r="F4" s="21"/>
      <c r="G4"/>
      <c r="H4" s="23" t="s">
        <v>241</v>
      </c>
      <c r="I4"/>
      <c r="K4" t="s">
        <v>242</v>
      </c>
      <c r="L4">
        <v>7</v>
      </c>
      <c r="M4" t="s">
        <v>243</v>
      </c>
    </row>
    <row r="5" spans="1:13" ht="12.75">
      <c r="A5" s="20" t="s">
        <v>244</v>
      </c>
      <c r="B5" s="20" t="s">
        <v>245</v>
      </c>
      <c r="C5" s="20" t="s">
        <v>246</v>
      </c>
      <c r="D5" s="20" t="s">
        <v>247</v>
      </c>
      <c r="F5" s="21"/>
      <c r="G5"/>
      <c r="H5" s="23" t="s">
        <v>248</v>
      </c>
      <c r="I5"/>
      <c r="K5" t="s">
        <v>249</v>
      </c>
      <c r="L5">
        <v>4</v>
      </c>
      <c r="M5" t="s">
        <v>250</v>
      </c>
    </row>
    <row r="6" spans="1:13" ht="12.75">
      <c r="A6" s="20" t="s">
        <v>251</v>
      </c>
      <c r="B6" s="20" t="s">
        <v>252</v>
      </c>
      <c r="C6" s="20" t="s">
        <v>253</v>
      </c>
      <c r="D6" s="20" t="s">
        <v>254</v>
      </c>
      <c r="F6" s="21"/>
      <c r="G6"/>
      <c r="H6" s="24" t="s">
        <v>255</v>
      </c>
      <c r="I6"/>
      <c r="K6" t="s">
        <v>256</v>
      </c>
      <c r="L6">
        <v>11</v>
      </c>
      <c r="M6" t="s">
        <v>257</v>
      </c>
    </row>
    <row r="7" spans="1:13" ht="12.75">
      <c r="A7" s="20" t="s">
        <v>258</v>
      </c>
      <c r="B7" s="20" t="s">
        <v>259</v>
      </c>
      <c r="C7" s="20" t="s">
        <v>260</v>
      </c>
      <c r="D7" s="20" t="s">
        <v>261</v>
      </c>
      <c r="F7" s="21"/>
      <c r="G7"/>
      <c r="H7"/>
      <c r="I7"/>
      <c r="K7" s="1" t="s">
        <v>262</v>
      </c>
      <c r="L7">
        <v>8</v>
      </c>
      <c r="M7" t="s">
        <v>231</v>
      </c>
    </row>
    <row r="8" spans="1:13" ht="12.75">
      <c r="A8" s="20" t="s">
        <v>263</v>
      </c>
      <c r="B8" s="20" t="s">
        <v>264</v>
      </c>
      <c r="C8" s="20" t="s">
        <v>265</v>
      </c>
      <c r="D8" s="20" t="s">
        <v>266</v>
      </c>
      <c r="F8" s="21"/>
      <c r="G8"/>
      <c r="H8"/>
      <c r="I8"/>
      <c r="K8" s="13" t="s">
        <v>267</v>
      </c>
      <c r="L8">
        <v>6</v>
      </c>
      <c r="M8" t="s">
        <v>268</v>
      </c>
    </row>
    <row r="9" spans="1:13" ht="12.75">
      <c r="A9" s="20" t="s">
        <v>271</v>
      </c>
      <c r="B9" s="20" t="s">
        <v>272</v>
      </c>
      <c r="C9" s="20" t="s">
        <v>265</v>
      </c>
      <c r="D9" s="20" t="s">
        <v>266</v>
      </c>
      <c r="F9" s="21"/>
      <c r="G9"/>
      <c r="H9"/>
      <c r="I9"/>
      <c r="K9" s="13" t="s">
        <v>273</v>
      </c>
      <c r="L9">
        <v>8</v>
      </c>
      <c r="M9" t="s">
        <v>231</v>
      </c>
    </row>
    <row r="10" spans="1:13" ht="12.75">
      <c r="A10" s="20" t="s">
        <v>274</v>
      </c>
      <c r="B10" s="20" t="s">
        <v>275</v>
      </c>
      <c r="C10" s="20" t="s">
        <v>276</v>
      </c>
      <c r="D10" s="20" t="s">
        <v>277</v>
      </c>
      <c r="F10" s="21"/>
      <c r="G10"/>
      <c r="H10"/>
      <c r="I10"/>
      <c r="K10" t="s">
        <v>278</v>
      </c>
      <c r="L10">
        <v>8</v>
      </c>
      <c r="M10" t="s">
        <v>231</v>
      </c>
    </row>
    <row r="11" spans="1:13" ht="12.75">
      <c r="A11" s="20" t="s">
        <v>279</v>
      </c>
      <c r="B11" s="20" t="s">
        <v>280</v>
      </c>
      <c r="C11" s="20" t="s">
        <v>265</v>
      </c>
      <c r="D11" s="20" t="s">
        <v>266</v>
      </c>
      <c r="F11" s="21"/>
      <c r="G11"/>
      <c r="H11"/>
      <c r="I11"/>
      <c r="K11" t="s">
        <v>281</v>
      </c>
      <c r="L11">
        <v>2</v>
      </c>
      <c r="M11" t="s">
        <v>224</v>
      </c>
    </row>
    <row r="12" spans="1:13" ht="12.75">
      <c r="A12" s="20" t="s">
        <v>282</v>
      </c>
      <c r="B12" s="20" t="s">
        <v>283</v>
      </c>
      <c r="C12" s="20" t="s">
        <v>284</v>
      </c>
      <c r="D12" s="20" t="s">
        <v>285</v>
      </c>
      <c r="F12" s="21"/>
      <c r="G12"/>
      <c r="H12"/>
      <c r="I12"/>
      <c r="K12" s="13" t="s">
        <v>286</v>
      </c>
      <c r="L12">
        <v>2</v>
      </c>
      <c r="M12" t="s">
        <v>224</v>
      </c>
    </row>
    <row r="13" spans="1:13" ht="12.75">
      <c r="A13" s="20" t="s">
        <v>287</v>
      </c>
      <c r="B13" s="20" t="s">
        <v>288</v>
      </c>
      <c r="C13" s="20" t="s">
        <v>289</v>
      </c>
      <c r="D13" s="20" t="s">
        <v>290</v>
      </c>
      <c r="F13" s="21"/>
      <c r="G13"/>
      <c r="H13"/>
      <c r="I13"/>
      <c r="K13" t="s">
        <v>291</v>
      </c>
      <c r="L13">
        <v>4</v>
      </c>
      <c r="M13" t="s">
        <v>250</v>
      </c>
    </row>
    <row r="14" spans="1:13" ht="12.75">
      <c r="A14" s="20" t="s">
        <v>292</v>
      </c>
      <c r="B14" s="20" t="s">
        <v>293</v>
      </c>
      <c r="C14" s="20" t="s">
        <v>294</v>
      </c>
      <c r="D14" s="20" t="s">
        <v>295</v>
      </c>
      <c r="F14" s="21"/>
      <c r="G14"/>
      <c r="H14"/>
      <c r="I14"/>
      <c r="K14" t="s">
        <v>296</v>
      </c>
      <c r="L14">
        <v>10</v>
      </c>
      <c r="M14" t="s">
        <v>236</v>
      </c>
    </row>
    <row r="15" spans="1:13" ht="12.75">
      <c r="A15" s="20" t="s">
        <v>297</v>
      </c>
      <c r="B15" s="20" t="s">
        <v>298</v>
      </c>
      <c r="C15" s="20" t="s">
        <v>299</v>
      </c>
      <c r="D15" s="20" t="s">
        <v>300</v>
      </c>
      <c r="F15" s="21"/>
      <c r="G15"/>
      <c r="H15"/>
      <c r="I15"/>
      <c r="K15" t="s">
        <v>301</v>
      </c>
      <c r="L15">
        <v>7</v>
      </c>
      <c r="M15" t="s">
        <v>243</v>
      </c>
    </row>
    <row r="16" spans="1:13" ht="12.75">
      <c r="A16" s="20" t="s">
        <v>302</v>
      </c>
      <c r="B16" s="20" t="s">
        <v>303</v>
      </c>
      <c r="C16" s="20" t="s">
        <v>304</v>
      </c>
      <c r="D16" s="20" t="s">
        <v>305</v>
      </c>
      <c r="F16" s="21"/>
      <c r="G16"/>
      <c r="H16"/>
      <c r="I16"/>
      <c r="K16" s="13" t="s">
        <v>306</v>
      </c>
      <c r="L16">
        <v>12</v>
      </c>
      <c r="M16" t="s">
        <v>307</v>
      </c>
    </row>
    <row r="17" spans="1:13" ht="12.75">
      <c r="A17" s="20" t="s">
        <v>308</v>
      </c>
      <c r="B17" s="20" t="s">
        <v>309</v>
      </c>
      <c r="C17" s="20" t="s">
        <v>310</v>
      </c>
      <c r="D17" s="20" t="s">
        <v>311</v>
      </c>
      <c r="F17" s="21"/>
      <c r="G17"/>
      <c r="H17"/>
      <c r="I17"/>
      <c r="K17" t="s">
        <v>312</v>
      </c>
      <c r="L17">
        <v>9</v>
      </c>
      <c r="M17" t="s">
        <v>313</v>
      </c>
    </row>
    <row r="18" spans="1:13" ht="12.75">
      <c r="A18" s="20" t="s">
        <v>314</v>
      </c>
      <c r="B18" s="20" t="s">
        <v>315</v>
      </c>
      <c r="C18" s="20" t="s">
        <v>316</v>
      </c>
      <c r="D18" s="20" t="s">
        <v>317</v>
      </c>
      <c r="F18" s="21"/>
      <c r="G18"/>
      <c r="H18"/>
      <c r="I18"/>
      <c r="K18" t="s">
        <v>318</v>
      </c>
      <c r="L18">
        <v>4</v>
      </c>
      <c r="M18" t="s">
        <v>250</v>
      </c>
    </row>
    <row r="19" spans="1:13" ht="12.75">
      <c r="A19" s="20" t="s">
        <v>319</v>
      </c>
      <c r="B19" s="20" t="s">
        <v>320</v>
      </c>
      <c r="C19" s="20" t="s">
        <v>321</v>
      </c>
      <c r="D19" s="20" t="s">
        <v>322</v>
      </c>
      <c r="F19" s="21"/>
      <c r="G19"/>
      <c r="H19"/>
      <c r="I19"/>
      <c r="K19" t="s">
        <v>323</v>
      </c>
      <c r="L19">
        <v>6</v>
      </c>
      <c r="M19" t="s">
        <v>268</v>
      </c>
    </row>
    <row r="20" spans="1:13" ht="12.75">
      <c r="A20" s="20" t="s">
        <v>324</v>
      </c>
      <c r="B20" s="20" t="s">
        <v>325</v>
      </c>
      <c r="C20" s="20" t="s">
        <v>326</v>
      </c>
      <c r="D20" s="20" t="s">
        <v>327</v>
      </c>
      <c r="F20" s="21"/>
      <c r="G20"/>
      <c r="H20"/>
      <c r="I20"/>
      <c r="K20" s="13" t="s">
        <v>328</v>
      </c>
      <c r="L20">
        <v>1</v>
      </c>
      <c r="M20" t="s">
        <v>329</v>
      </c>
    </row>
    <row r="21" spans="1:13" ht="12.75">
      <c r="A21" s="20" t="s">
        <v>330</v>
      </c>
      <c r="B21" s="20" t="s">
        <v>331</v>
      </c>
      <c r="C21" s="20" t="s">
        <v>265</v>
      </c>
      <c r="D21" s="20" t="s">
        <v>266</v>
      </c>
      <c r="F21" s="21"/>
      <c r="G21"/>
      <c r="H21"/>
      <c r="I21"/>
      <c r="K21" t="s">
        <v>332</v>
      </c>
      <c r="L21">
        <v>4</v>
      </c>
      <c r="M21" t="s">
        <v>250</v>
      </c>
    </row>
    <row r="22" spans="1:13" ht="12.75">
      <c r="A22" s="20" t="s">
        <v>333</v>
      </c>
      <c r="B22" s="20" t="s">
        <v>334</v>
      </c>
      <c r="C22" s="20" t="s">
        <v>265</v>
      </c>
      <c r="D22" s="20" t="s">
        <v>266</v>
      </c>
      <c r="F22" s="21"/>
      <c r="G22"/>
      <c r="H22"/>
      <c r="I22"/>
      <c r="K22" s="13" t="s">
        <v>335</v>
      </c>
      <c r="L22">
        <v>3</v>
      </c>
      <c r="M22" t="s">
        <v>336</v>
      </c>
    </row>
    <row r="23" spans="1:13" ht="12.75">
      <c r="A23" s="20" t="s">
        <v>337</v>
      </c>
      <c r="B23" s="20" t="s">
        <v>338</v>
      </c>
      <c r="C23" s="20" t="s">
        <v>339</v>
      </c>
      <c r="D23" s="20" t="s">
        <v>340</v>
      </c>
      <c r="F23" s="21"/>
      <c r="G23"/>
      <c r="H23"/>
      <c r="I23"/>
      <c r="K23" s="13" t="s">
        <v>341</v>
      </c>
      <c r="L23">
        <v>4</v>
      </c>
      <c r="M23" t="s">
        <v>250</v>
      </c>
    </row>
    <row r="24" spans="1:13" ht="12.75">
      <c r="A24" s="20" t="s">
        <v>342</v>
      </c>
      <c r="B24" s="20" t="s">
        <v>343</v>
      </c>
      <c r="C24" s="20" t="s">
        <v>344</v>
      </c>
      <c r="D24" s="20" t="s">
        <v>345</v>
      </c>
      <c r="F24" s="21"/>
      <c r="G24"/>
      <c r="H24"/>
      <c r="I24"/>
      <c r="K24" t="s">
        <v>346</v>
      </c>
      <c r="L24">
        <v>10</v>
      </c>
      <c r="M24" t="s">
        <v>236</v>
      </c>
    </row>
    <row r="25" spans="1:13" ht="12.75">
      <c r="A25" s="20" t="s">
        <v>347</v>
      </c>
      <c r="B25" s="20" t="s">
        <v>348</v>
      </c>
      <c r="C25" s="20" t="s">
        <v>265</v>
      </c>
      <c r="D25" s="20" t="s">
        <v>266</v>
      </c>
      <c r="F25" s="21"/>
      <c r="G25"/>
      <c r="H25"/>
      <c r="I25"/>
      <c r="K25" s="13" t="s">
        <v>349</v>
      </c>
      <c r="L25">
        <v>10</v>
      </c>
      <c r="M25" t="s">
        <v>236</v>
      </c>
    </row>
    <row r="26" spans="1:13" ht="12.75">
      <c r="A26" s="20" t="s">
        <v>350</v>
      </c>
      <c r="B26" s="20" t="s">
        <v>351</v>
      </c>
      <c r="C26" s="20" t="s">
        <v>352</v>
      </c>
      <c r="D26" s="20" t="s">
        <v>353</v>
      </c>
      <c r="F26" s="21"/>
      <c r="G26"/>
      <c r="H26"/>
      <c r="I26"/>
      <c r="K26" s="13" t="s">
        <v>354</v>
      </c>
      <c r="L26">
        <v>9</v>
      </c>
      <c r="M26" t="s">
        <v>313</v>
      </c>
    </row>
    <row r="27" spans="1:13" ht="12.75">
      <c r="A27" s="20" t="s">
        <v>355</v>
      </c>
      <c r="B27" s="20" t="s">
        <v>356</v>
      </c>
      <c r="C27" s="20" t="s">
        <v>265</v>
      </c>
      <c r="D27" s="20" t="s">
        <v>266</v>
      </c>
      <c r="F27" s="21"/>
      <c r="G27"/>
      <c r="H27"/>
      <c r="I27"/>
      <c r="K27" s="13" t="s">
        <v>357</v>
      </c>
      <c r="L27">
        <v>11</v>
      </c>
      <c r="M27" t="s">
        <v>257</v>
      </c>
    </row>
    <row r="28" spans="1:13" ht="12.75">
      <c r="A28" s="20" t="s">
        <v>358</v>
      </c>
      <c r="B28" s="20" t="s">
        <v>359</v>
      </c>
      <c r="C28" s="20" t="s">
        <v>265</v>
      </c>
      <c r="D28" s="20" t="s">
        <v>266</v>
      </c>
      <c r="F28" s="21"/>
      <c r="G28"/>
      <c r="H28"/>
      <c r="I28"/>
      <c r="K28" t="s">
        <v>360</v>
      </c>
      <c r="L28">
        <v>5</v>
      </c>
      <c r="M28" t="s">
        <v>361</v>
      </c>
    </row>
    <row r="29" spans="1:13" ht="12.75">
      <c r="A29" s="20" t="s">
        <v>362</v>
      </c>
      <c r="B29" s="20" t="s">
        <v>363</v>
      </c>
      <c r="C29" s="20" t="s">
        <v>364</v>
      </c>
      <c r="D29" s="20" t="s">
        <v>365</v>
      </c>
      <c r="F29" s="21"/>
      <c r="G29"/>
      <c r="H29"/>
      <c r="I29"/>
      <c r="K29" t="s">
        <v>366</v>
      </c>
      <c r="L29">
        <v>7</v>
      </c>
      <c r="M29" t="s">
        <v>243</v>
      </c>
    </row>
    <row r="30" spans="1:13" ht="12.75">
      <c r="A30" s="20" t="s">
        <v>367</v>
      </c>
      <c r="B30" s="20" t="s">
        <v>368</v>
      </c>
      <c r="C30" s="20" t="s">
        <v>364</v>
      </c>
      <c r="D30" s="20" t="s">
        <v>365</v>
      </c>
      <c r="F30" s="21"/>
      <c r="G30"/>
      <c r="H30"/>
      <c r="I30"/>
      <c r="K30" t="s">
        <v>369</v>
      </c>
      <c r="L30">
        <v>9</v>
      </c>
      <c r="M30" t="s">
        <v>313</v>
      </c>
    </row>
    <row r="31" spans="1:13" ht="12.75">
      <c r="A31" s="20" t="s">
        <v>370</v>
      </c>
      <c r="B31" s="20" t="s">
        <v>371</v>
      </c>
      <c r="C31" s="20" t="s">
        <v>372</v>
      </c>
      <c r="D31" s="20" t="s">
        <v>373</v>
      </c>
      <c r="F31" s="21"/>
      <c r="G31"/>
      <c r="H31"/>
      <c r="I31"/>
      <c r="K31" t="s">
        <v>374</v>
      </c>
      <c r="L31">
        <v>9</v>
      </c>
      <c r="M31" t="s">
        <v>313</v>
      </c>
    </row>
    <row r="32" spans="1:13" ht="12.75">
      <c r="A32" s="20" t="s">
        <v>375</v>
      </c>
      <c r="B32" s="20" t="s">
        <v>376</v>
      </c>
      <c r="C32" s="20" t="s">
        <v>377</v>
      </c>
      <c r="D32" s="20" t="s">
        <v>378</v>
      </c>
      <c r="F32" s="21"/>
      <c r="G32"/>
      <c r="H32"/>
      <c r="I32"/>
      <c r="K32" t="s">
        <v>379</v>
      </c>
      <c r="L32">
        <v>3</v>
      </c>
      <c r="M32" t="s">
        <v>336</v>
      </c>
    </row>
    <row r="33" spans="1:13" ht="12.75">
      <c r="A33" s="20" t="s">
        <v>380</v>
      </c>
      <c r="B33" s="20" t="s">
        <v>381</v>
      </c>
      <c r="C33" s="20" t="s">
        <v>382</v>
      </c>
      <c r="D33" s="20" t="s">
        <v>383</v>
      </c>
      <c r="F33" s="21"/>
      <c r="G33"/>
      <c r="H33"/>
      <c r="I33"/>
      <c r="K33" t="s">
        <v>384</v>
      </c>
      <c r="L33">
        <v>5</v>
      </c>
      <c r="M33" t="s">
        <v>361</v>
      </c>
    </row>
    <row r="34" spans="1:13" ht="12.75">
      <c r="A34" s="20" t="s">
        <v>385</v>
      </c>
      <c r="B34" s="20" t="s">
        <v>386</v>
      </c>
      <c r="C34" s="20" t="s">
        <v>518</v>
      </c>
      <c r="D34" s="20" t="s">
        <v>519</v>
      </c>
      <c r="F34" s="21"/>
      <c r="G34"/>
      <c r="H34"/>
      <c r="I34"/>
      <c r="K34" t="s">
        <v>520</v>
      </c>
      <c r="L34">
        <v>10</v>
      </c>
      <c r="M34" t="s">
        <v>236</v>
      </c>
    </row>
    <row r="35" spans="1:13" ht="12.75">
      <c r="A35" s="20" t="s">
        <v>521</v>
      </c>
      <c r="B35" s="20" t="s">
        <v>522</v>
      </c>
      <c r="C35" s="20" t="s">
        <v>523</v>
      </c>
      <c r="D35" s="20" t="s">
        <v>524</v>
      </c>
      <c r="F35" s="21"/>
      <c r="G35"/>
      <c r="H35"/>
      <c r="I35"/>
      <c r="K35" t="s">
        <v>525</v>
      </c>
      <c r="L35">
        <v>6</v>
      </c>
      <c r="M35" t="s">
        <v>268</v>
      </c>
    </row>
    <row r="36" spans="1:13" ht="12.75">
      <c r="A36" s="20" t="s">
        <v>526</v>
      </c>
      <c r="B36" s="20" t="s">
        <v>527</v>
      </c>
      <c r="C36" s="20" t="s">
        <v>528</v>
      </c>
      <c r="D36" s="20" t="s">
        <v>529</v>
      </c>
      <c r="F36" s="21"/>
      <c r="G36"/>
      <c r="H36"/>
      <c r="I36"/>
      <c r="K36" t="s">
        <v>530</v>
      </c>
      <c r="L36">
        <v>11</v>
      </c>
      <c r="M36" t="s">
        <v>257</v>
      </c>
    </row>
    <row r="37" spans="1:13" ht="12.75">
      <c r="A37" s="20" t="s">
        <v>531</v>
      </c>
      <c r="B37" s="20" t="s">
        <v>532</v>
      </c>
      <c r="C37" s="20" t="s">
        <v>533</v>
      </c>
      <c r="D37" s="20" t="s">
        <v>534</v>
      </c>
      <c r="F37" s="21"/>
      <c r="G37"/>
      <c r="H37"/>
      <c r="I37"/>
      <c r="K37" s="13" t="s">
        <v>535</v>
      </c>
      <c r="L37">
        <v>7</v>
      </c>
      <c r="M37" t="s">
        <v>243</v>
      </c>
    </row>
    <row r="38" spans="1:13" ht="12.75">
      <c r="A38" s="20" t="s">
        <v>536</v>
      </c>
      <c r="B38" s="20" t="s">
        <v>537</v>
      </c>
      <c r="C38" s="20" t="s">
        <v>538</v>
      </c>
      <c r="D38" s="20" t="s">
        <v>266</v>
      </c>
      <c r="F38" s="21"/>
      <c r="G38"/>
      <c r="H38"/>
      <c r="I38"/>
      <c r="K38" t="s">
        <v>539</v>
      </c>
      <c r="L38">
        <v>5</v>
      </c>
      <c r="M38" t="s">
        <v>361</v>
      </c>
    </row>
    <row r="39" spans="1:13" ht="12.75">
      <c r="A39" s="20" t="s">
        <v>540</v>
      </c>
      <c r="B39" s="20" t="s">
        <v>541</v>
      </c>
      <c r="C39" s="20" t="s">
        <v>542</v>
      </c>
      <c r="D39" s="20" t="s">
        <v>543</v>
      </c>
      <c r="F39" s="21"/>
      <c r="G39"/>
      <c r="H39"/>
      <c r="I39"/>
      <c r="K39" t="s">
        <v>544</v>
      </c>
      <c r="L39">
        <v>2</v>
      </c>
      <c r="M39" t="s">
        <v>224</v>
      </c>
    </row>
    <row r="40" spans="1:13" ht="12.75">
      <c r="A40" s="20" t="s">
        <v>545</v>
      </c>
      <c r="B40" s="20" t="s">
        <v>546</v>
      </c>
      <c r="C40" s="20" t="s">
        <v>547</v>
      </c>
      <c r="D40" s="20" t="s">
        <v>548</v>
      </c>
      <c r="F40" s="21"/>
      <c r="G40"/>
      <c r="H40"/>
      <c r="I40"/>
      <c r="K40" s="13" t="s">
        <v>549</v>
      </c>
      <c r="L40">
        <v>5</v>
      </c>
      <c r="M40" t="s">
        <v>361</v>
      </c>
    </row>
    <row r="41" spans="1:13" ht="12.75">
      <c r="A41" s="20" t="s">
        <v>550</v>
      </c>
      <c r="B41" s="20" t="s">
        <v>551</v>
      </c>
      <c r="C41" s="20" t="s">
        <v>552</v>
      </c>
      <c r="D41" s="20" t="s">
        <v>553</v>
      </c>
      <c r="F41" s="21"/>
      <c r="G41"/>
      <c r="H41"/>
      <c r="I41"/>
      <c r="K41" s="13" t="s">
        <v>554</v>
      </c>
      <c r="L41">
        <v>13</v>
      </c>
      <c r="M41" t="s">
        <v>555</v>
      </c>
    </row>
    <row r="42" spans="1:13" ht="12.75">
      <c r="A42" s="20" t="s">
        <v>556</v>
      </c>
      <c r="B42" s="20" t="s">
        <v>557</v>
      </c>
      <c r="C42" s="20" t="s">
        <v>558</v>
      </c>
      <c r="D42" s="20" t="s">
        <v>559</v>
      </c>
      <c r="F42" s="21"/>
      <c r="G42"/>
      <c r="H42"/>
      <c r="I42"/>
      <c r="K42" s="13" t="s">
        <v>560</v>
      </c>
      <c r="L42">
        <v>14</v>
      </c>
      <c r="M42" t="s">
        <v>561</v>
      </c>
    </row>
    <row r="43" spans="1:13" ht="12.75">
      <c r="A43" s="20" t="s">
        <v>562</v>
      </c>
      <c r="B43" s="20" t="s">
        <v>563</v>
      </c>
      <c r="C43" s="20" t="s">
        <v>564</v>
      </c>
      <c r="D43" s="20" t="s">
        <v>565</v>
      </c>
      <c r="F43" s="21"/>
      <c r="G43"/>
      <c r="H43"/>
      <c r="I43"/>
      <c r="K43" s="13" t="s">
        <v>566</v>
      </c>
      <c r="L43">
        <v>15</v>
      </c>
      <c r="M43" t="s">
        <v>567</v>
      </c>
    </row>
    <row r="44" spans="1:13" ht="12.75">
      <c r="A44" s="20" t="s">
        <v>568</v>
      </c>
      <c r="B44" s="20" t="s">
        <v>569</v>
      </c>
      <c r="C44" s="20" t="s">
        <v>570</v>
      </c>
      <c r="D44" s="20" t="s">
        <v>571</v>
      </c>
      <c r="F44" s="21"/>
      <c r="G44"/>
      <c r="H44"/>
      <c r="I44"/>
      <c r="K44" t="s">
        <v>572</v>
      </c>
      <c r="L44">
        <v>0</v>
      </c>
      <c r="M44" t="s">
        <v>573</v>
      </c>
    </row>
    <row r="45" spans="1:9" ht="12.75">
      <c r="A45" s="20" t="s">
        <v>574</v>
      </c>
      <c r="B45" s="20" t="s">
        <v>575</v>
      </c>
      <c r="C45" s="20" t="s">
        <v>265</v>
      </c>
      <c r="D45" s="20" t="s">
        <v>266</v>
      </c>
      <c r="F45" s="21"/>
      <c r="G45"/>
      <c r="H45"/>
      <c r="I45"/>
    </row>
    <row r="46" spans="1:9" ht="12.75">
      <c r="A46" s="20" t="s">
        <v>576</v>
      </c>
      <c r="B46" s="20" t="s">
        <v>577</v>
      </c>
      <c r="C46" s="20" t="s">
        <v>578</v>
      </c>
      <c r="D46" s="20" t="s">
        <v>579</v>
      </c>
      <c r="F46" s="21"/>
      <c r="G46"/>
      <c r="H46"/>
      <c r="I46"/>
    </row>
    <row r="47" spans="1:11" ht="12.75">
      <c r="A47" s="20" t="s">
        <v>580</v>
      </c>
      <c r="B47" s="20" t="s">
        <v>581</v>
      </c>
      <c r="C47" s="20" t="s">
        <v>582</v>
      </c>
      <c r="D47" s="20" t="s">
        <v>583</v>
      </c>
      <c r="F47" s="21"/>
      <c r="G47"/>
      <c r="H47"/>
      <c r="I47"/>
      <c r="K47" t="s">
        <v>584</v>
      </c>
    </row>
    <row r="48" spans="1:11" ht="12.75">
      <c r="A48" s="20" t="s">
        <v>585</v>
      </c>
      <c r="B48" s="20" t="s">
        <v>586</v>
      </c>
      <c r="C48" s="20" t="s">
        <v>587</v>
      </c>
      <c r="D48" s="20" t="s">
        <v>588</v>
      </c>
      <c r="F48" s="21"/>
      <c r="G48"/>
      <c r="H48"/>
      <c r="I48"/>
      <c r="K48" t="s">
        <v>589</v>
      </c>
    </row>
    <row r="49" spans="1:13" ht="12.75">
      <c r="A49" s="20" t="s">
        <v>590</v>
      </c>
      <c r="B49" s="20" t="s">
        <v>591</v>
      </c>
      <c r="C49" s="20" t="s">
        <v>592</v>
      </c>
      <c r="D49" s="20" t="s">
        <v>593</v>
      </c>
      <c r="F49" s="21"/>
      <c r="G49"/>
      <c r="H49"/>
      <c r="I49"/>
      <c r="K49" t="s">
        <v>594</v>
      </c>
      <c r="L49">
        <v>0</v>
      </c>
      <c r="M49" t="s">
        <v>594</v>
      </c>
    </row>
    <row r="50" spans="1:9" ht="12.75">
      <c r="A50" s="20" t="s">
        <v>595</v>
      </c>
      <c r="B50" s="20" t="s">
        <v>596</v>
      </c>
      <c r="C50" s="20" t="s">
        <v>597</v>
      </c>
      <c r="D50" s="20" t="s">
        <v>598</v>
      </c>
      <c r="F50" s="21"/>
      <c r="G50"/>
      <c r="H50"/>
      <c r="I50"/>
    </row>
    <row r="51" spans="1:9" ht="12.75">
      <c r="A51" s="20" t="s">
        <v>599</v>
      </c>
      <c r="B51" s="20" t="s">
        <v>600</v>
      </c>
      <c r="C51" s="20" t="s">
        <v>265</v>
      </c>
      <c r="D51" s="20" t="s">
        <v>266</v>
      </c>
      <c r="F51" s="21"/>
      <c r="G51"/>
      <c r="H51"/>
      <c r="I51"/>
    </row>
    <row r="52" spans="1:11" ht="12.75">
      <c r="A52" s="20" t="s">
        <v>601</v>
      </c>
      <c r="B52" s="20" t="s">
        <v>602</v>
      </c>
      <c r="C52" s="20" t="s">
        <v>603</v>
      </c>
      <c r="D52" s="20" t="s">
        <v>604</v>
      </c>
      <c r="F52" s="21"/>
      <c r="G52"/>
      <c r="H52"/>
      <c r="I52"/>
      <c r="K52" t="s">
        <v>605</v>
      </c>
    </row>
    <row r="53" spans="1:9" ht="12.75">
      <c r="A53" s="20" t="s">
        <v>606</v>
      </c>
      <c r="B53" s="20" t="s">
        <v>607</v>
      </c>
      <c r="C53" s="20" t="s">
        <v>608</v>
      </c>
      <c r="D53" s="20" t="s">
        <v>609</v>
      </c>
      <c r="F53" s="21"/>
      <c r="G53"/>
      <c r="H53"/>
      <c r="I53"/>
    </row>
    <row r="54" spans="1:11" ht="12.75">
      <c r="A54" s="20" t="s">
        <v>610</v>
      </c>
      <c r="B54" s="20" t="s">
        <v>611</v>
      </c>
      <c r="C54" s="20" t="s">
        <v>612</v>
      </c>
      <c r="D54" s="20" t="s">
        <v>613</v>
      </c>
      <c r="F54" s="21"/>
      <c r="G54"/>
      <c r="H54"/>
      <c r="I54"/>
      <c r="K54" s="25"/>
    </row>
    <row r="55" spans="1:11" ht="12.75">
      <c r="A55" s="20" t="s">
        <v>614</v>
      </c>
      <c r="B55" s="20" t="s">
        <v>615</v>
      </c>
      <c r="C55" s="20" t="s">
        <v>616</v>
      </c>
      <c r="D55" s="20" t="s">
        <v>617</v>
      </c>
      <c r="F55" s="21"/>
      <c r="G55"/>
      <c r="H55"/>
      <c r="I55"/>
      <c r="K55" s="22" t="s">
        <v>229</v>
      </c>
    </row>
    <row r="56" spans="1:11" ht="12.75">
      <c r="A56" s="20" t="s">
        <v>618</v>
      </c>
      <c r="B56" s="20" t="s">
        <v>619</v>
      </c>
      <c r="C56" s="20" t="s">
        <v>620</v>
      </c>
      <c r="D56" s="20" t="s">
        <v>621</v>
      </c>
      <c r="F56" s="21"/>
      <c r="G56"/>
      <c r="H56"/>
      <c r="I56"/>
      <c r="K56" s="23" t="s">
        <v>234</v>
      </c>
    </row>
    <row r="57" spans="1:11" ht="12.75">
      <c r="A57" s="20" t="s">
        <v>622</v>
      </c>
      <c r="B57" s="20" t="s">
        <v>623</v>
      </c>
      <c r="C57" s="20" t="s">
        <v>624</v>
      </c>
      <c r="D57" s="20" t="s">
        <v>625</v>
      </c>
      <c r="F57" s="21"/>
      <c r="G57"/>
      <c r="H57"/>
      <c r="I57"/>
      <c r="K57" s="23" t="s">
        <v>241</v>
      </c>
    </row>
    <row r="58" spans="1:11" ht="12.75">
      <c r="A58" s="20" t="s">
        <v>626</v>
      </c>
      <c r="B58" s="20" t="s">
        <v>627</v>
      </c>
      <c r="C58" s="20" t="s">
        <v>628</v>
      </c>
      <c r="D58" s="20" t="s">
        <v>629</v>
      </c>
      <c r="F58" s="21"/>
      <c r="G58"/>
      <c r="H58"/>
      <c r="I58"/>
      <c r="K58" s="23" t="s">
        <v>248</v>
      </c>
    </row>
    <row r="59" spans="1:11" ht="12.75">
      <c r="A59" s="20" t="s">
        <v>630</v>
      </c>
      <c r="B59" s="20" t="s">
        <v>631</v>
      </c>
      <c r="C59" s="20" t="s">
        <v>632</v>
      </c>
      <c r="D59" s="20" t="s">
        <v>633</v>
      </c>
      <c r="F59" s="21"/>
      <c r="G59"/>
      <c r="H59"/>
      <c r="I59"/>
      <c r="K59" s="24" t="s">
        <v>255</v>
      </c>
    </row>
    <row r="60" spans="1:9" ht="12.75">
      <c r="A60" s="20" t="s">
        <v>634</v>
      </c>
      <c r="B60" s="20" t="s">
        <v>635</v>
      </c>
      <c r="C60" s="20" t="s">
        <v>636</v>
      </c>
      <c r="D60" s="20" t="s">
        <v>266</v>
      </c>
      <c r="F60" s="21"/>
      <c r="G60"/>
      <c r="H60"/>
      <c r="I60"/>
    </row>
    <row r="61" spans="1:9" ht="12.75">
      <c r="A61" s="20" t="s">
        <v>637</v>
      </c>
      <c r="B61" s="20" t="s">
        <v>638</v>
      </c>
      <c r="C61" s="20" t="s">
        <v>639</v>
      </c>
      <c r="D61" s="20" t="s">
        <v>640</v>
      </c>
      <c r="F61" s="21"/>
      <c r="G61"/>
      <c r="H61"/>
      <c r="I61"/>
    </row>
    <row r="62" spans="1:11" ht="12.75">
      <c r="A62" s="20" t="s">
        <v>641</v>
      </c>
      <c r="B62" s="20" t="s">
        <v>642</v>
      </c>
      <c r="C62" s="20" t="s">
        <v>643</v>
      </c>
      <c r="D62" s="20" t="s">
        <v>644</v>
      </c>
      <c r="F62" s="21"/>
      <c r="G62"/>
      <c r="H62"/>
      <c r="I62"/>
      <c r="K62" t="s">
        <v>645</v>
      </c>
    </row>
    <row r="63" spans="1:11" ht="15">
      <c r="A63" s="20" t="s">
        <v>646</v>
      </c>
      <c r="B63" s="20" t="s">
        <v>647</v>
      </c>
      <c r="C63" s="20" t="s">
        <v>648</v>
      </c>
      <c r="D63" s="20" t="s">
        <v>649</v>
      </c>
      <c r="F63" s="21"/>
      <c r="G63"/>
      <c r="H63"/>
      <c r="I63"/>
      <c r="K63" s="26" t="s">
        <v>255</v>
      </c>
    </row>
    <row r="64" spans="1:11" ht="15">
      <c r="A64" s="20" t="s">
        <v>650</v>
      </c>
      <c r="B64" s="20" t="s">
        <v>651</v>
      </c>
      <c r="C64" s="20" t="s">
        <v>265</v>
      </c>
      <c r="D64" s="20" t="s">
        <v>266</v>
      </c>
      <c r="F64" s="21"/>
      <c r="G64"/>
      <c r="H64"/>
      <c r="I64"/>
      <c r="K64" s="27" t="s">
        <v>652</v>
      </c>
    </row>
    <row r="65" spans="1:11" ht="15">
      <c r="A65" s="20" t="s">
        <v>653</v>
      </c>
      <c r="B65" s="20" t="s">
        <v>654</v>
      </c>
      <c r="C65" s="20" t="s">
        <v>655</v>
      </c>
      <c r="D65" s="20" t="s">
        <v>656</v>
      </c>
      <c r="F65" s="21"/>
      <c r="G65"/>
      <c r="H65"/>
      <c r="I65"/>
      <c r="K65" s="27" t="s">
        <v>657</v>
      </c>
    </row>
    <row r="66" spans="1:11" ht="15">
      <c r="A66" s="20" t="s">
        <v>658</v>
      </c>
      <c r="B66" s="20" t="s">
        <v>659</v>
      </c>
      <c r="C66" s="20" t="s">
        <v>660</v>
      </c>
      <c r="D66" s="20" t="s">
        <v>661</v>
      </c>
      <c r="F66" s="21"/>
      <c r="G66"/>
      <c r="H66"/>
      <c r="I66"/>
      <c r="K66" s="27" t="s">
        <v>662</v>
      </c>
    </row>
    <row r="67" spans="1:11" ht="15">
      <c r="A67" s="20" t="s">
        <v>663</v>
      </c>
      <c r="B67" s="20" t="s">
        <v>664</v>
      </c>
      <c r="C67" s="20" t="s">
        <v>665</v>
      </c>
      <c r="D67" s="20" t="s">
        <v>666</v>
      </c>
      <c r="F67" s="21"/>
      <c r="G67"/>
      <c r="H67"/>
      <c r="I67"/>
      <c r="K67" s="27" t="s">
        <v>667</v>
      </c>
    </row>
    <row r="68" spans="1:11" ht="15">
      <c r="A68" s="20" t="s">
        <v>668</v>
      </c>
      <c r="B68" s="20" t="s">
        <v>669</v>
      </c>
      <c r="C68" s="20" t="s">
        <v>670</v>
      </c>
      <c r="D68" s="20" t="s">
        <v>671</v>
      </c>
      <c r="F68" s="21"/>
      <c r="G68"/>
      <c r="H68"/>
      <c r="I68"/>
      <c r="K68" s="27" t="s">
        <v>672</v>
      </c>
    </row>
    <row r="69" spans="1:11" ht="15">
      <c r="A69" s="20" t="s">
        <v>673</v>
      </c>
      <c r="B69" s="20" t="s">
        <v>674</v>
      </c>
      <c r="C69" s="20" t="s">
        <v>675</v>
      </c>
      <c r="D69" s="20" t="s">
        <v>266</v>
      </c>
      <c r="F69" s="21"/>
      <c r="G69"/>
      <c r="H69"/>
      <c r="I69"/>
      <c r="K69" s="28" t="s">
        <v>676</v>
      </c>
    </row>
    <row r="70" spans="1:11" ht="12.75">
      <c r="A70" s="20" t="s">
        <v>677</v>
      </c>
      <c r="B70" s="20" t="s">
        <v>678</v>
      </c>
      <c r="C70" s="20" t="s">
        <v>679</v>
      </c>
      <c r="D70" s="20" t="s">
        <v>680</v>
      </c>
      <c r="F70" s="21"/>
      <c r="G70"/>
      <c r="H70"/>
      <c r="I70"/>
      <c r="K70" t="str">
        <f>K63&amp;", "&amp;K64</f>
        <v>Not recorded, Entonox only</v>
      </c>
    </row>
    <row r="71" spans="1:11" ht="12.75">
      <c r="A71" s="20" t="s">
        <v>681</v>
      </c>
      <c r="B71" s="20" t="s">
        <v>682</v>
      </c>
      <c r="C71" s="20" t="s">
        <v>683</v>
      </c>
      <c r="D71" s="20" t="s">
        <v>684</v>
      </c>
      <c r="F71" s="21"/>
      <c r="G71"/>
      <c r="H71"/>
      <c r="I71"/>
      <c r="K71" t="str">
        <f>K64&amp;", "&amp;K70</f>
        <v>Entonox only, Not recorded, Entonox only</v>
      </c>
    </row>
    <row r="72" spans="1:11" ht="12.75">
      <c r="A72" s="20" t="s">
        <v>685</v>
      </c>
      <c r="B72" s="20" t="s">
        <v>686</v>
      </c>
      <c r="C72" s="20" t="s">
        <v>687</v>
      </c>
      <c r="D72" s="20" t="s">
        <v>688</v>
      </c>
      <c r="F72" s="21"/>
      <c r="G72"/>
      <c r="H72"/>
      <c r="I72"/>
      <c r="K72" t="str">
        <f>K65&amp;", "&amp;K71</f>
        <v>Opiates (oral or IV) only, Entonox only, Not recorded, Entonox only</v>
      </c>
    </row>
    <row r="73" spans="1:11" ht="12.75">
      <c r="A73" s="20" t="s">
        <v>689</v>
      </c>
      <c r="B73" s="20" t="s">
        <v>690</v>
      </c>
      <c r="C73" s="20" t="s">
        <v>691</v>
      </c>
      <c r="D73" s="20" t="s">
        <v>692</v>
      </c>
      <c r="F73" s="21"/>
      <c r="G73"/>
      <c r="H73"/>
      <c r="I73"/>
      <c r="K73" t="str">
        <f>K66&amp;", "&amp;K72</f>
        <v>Entonox and opiate, Opiates (oral or IV) only, Entonox only, Not recorded, Entonox only</v>
      </c>
    </row>
    <row r="74" spans="1:11" ht="12.75">
      <c r="A74" s="20" t="s">
        <v>693</v>
      </c>
      <c r="B74" s="20" t="s">
        <v>694</v>
      </c>
      <c r="C74" s="20" t="s">
        <v>695</v>
      </c>
      <c r="D74" s="20" t="s">
        <v>696</v>
      </c>
      <c r="F74" s="21"/>
      <c r="G74"/>
      <c r="H74"/>
      <c r="I74"/>
      <c r="K74" t="str">
        <f>K67&amp;", "&amp;K73</f>
        <v>Splintage only, Entonox and opiate, Opiates (oral or IV) only, Entonox only, Not recorded, Entonox only</v>
      </c>
    </row>
    <row r="75" spans="1:11" ht="12.75">
      <c r="A75" s="20" t="s">
        <v>697</v>
      </c>
      <c r="B75" s="20" t="s">
        <v>698</v>
      </c>
      <c r="C75" s="20" t="s">
        <v>699</v>
      </c>
      <c r="D75" s="20" t="s">
        <v>700</v>
      </c>
      <c r="F75" s="21"/>
      <c r="G75"/>
      <c r="H75"/>
      <c r="I75"/>
      <c r="K75" t="s">
        <v>701</v>
      </c>
    </row>
    <row r="76" spans="1:9" ht="12.75">
      <c r="A76" s="20" t="s">
        <v>702</v>
      </c>
      <c r="B76" s="20" t="s">
        <v>703</v>
      </c>
      <c r="C76" s="20" t="s">
        <v>704</v>
      </c>
      <c r="D76" s="20" t="s">
        <v>705</v>
      </c>
      <c r="F76" s="21"/>
      <c r="G76"/>
      <c r="H76"/>
      <c r="I76"/>
    </row>
    <row r="77" spans="1:9" ht="12.75">
      <c r="A77" s="20" t="s">
        <v>706</v>
      </c>
      <c r="B77" s="20" t="s">
        <v>707</v>
      </c>
      <c r="C77" s="20" t="s">
        <v>708</v>
      </c>
      <c r="D77" s="20" t="s">
        <v>709</v>
      </c>
      <c r="F77" s="21"/>
      <c r="G77"/>
      <c r="H77"/>
      <c r="I77"/>
    </row>
    <row r="78" spans="1:11" ht="12.75">
      <c r="A78" s="20" t="s">
        <v>710</v>
      </c>
      <c r="B78" s="20" t="s">
        <v>711</v>
      </c>
      <c r="C78" s="20" t="s">
        <v>712</v>
      </c>
      <c r="D78" s="20" t="s">
        <v>713</v>
      </c>
      <c r="F78" s="21"/>
      <c r="G78"/>
      <c r="H78"/>
      <c r="I78"/>
      <c r="K78" s="22" t="s">
        <v>229</v>
      </c>
    </row>
    <row r="79" spans="1:11" ht="12.75">
      <c r="A79" s="20" t="s">
        <v>714</v>
      </c>
      <c r="B79" s="20" t="s">
        <v>715</v>
      </c>
      <c r="C79" s="20" t="s">
        <v>716</v>
      </c>
      <c r="D79" s="20" t="s">
        <v>717</v>
      </c>
      <c r="F79" s="21"/>
      <c r="G79"/>
      <c r="H79"/>
      <c r="I79"/>
      <c r="K79" s="23" t="s">
        <v>234</v>
      </c>
    </row>
    <row r="80" spans="1:11" ht="12.75">
      <c r="A80" s="20" t="s">
        <v>718</v>
      </c>
      <c r="B80" s="20" t="s">
        <v>719</v>
      </c>
      <c r="C80" s="20" t="s">
        <v>265</v>
      </c>
      <c r="D80" s="20" t="s">
        <v>266</v>
      </c>
      <c r="F80" s="21"/>
      <c r="G80"/>
      <c r="H80"/>
      <c r="I80"/>
      <c r="K80" s="23" t="s">
        <v>241</v>
      </c>
    </row>
    <row r="81" spans="1:11" ht="12.75">
      <c r="A81" s="20" t="s">
        <v>720</v>
      </c>
      <c r="B81" s="20" t="s">
        <v>721</v>
      </c>
      <c r="C81" s="20" t="s">
        <v>722</v>
      </c>
      <c r="D81" s="20" t="s">
        <v>723</v>
      </c>
      <c r="F81" s="21"/>
      <c r="G81"/>
      <c r="H81"/>
      <c r="I81"/>
      <c r="K81" s="23" t="s">
        <v>248</v>
      </c>
    </row>
    <row r="82" spans="1:11" ht="12.75">
      <c r="A82" s="20" t="s">
        <v>724</v>
      </c>
      <c r="B82" s="20" t="s">
        <v>725</v>
      </c>
      <c r="C82" s="20" t="s">
        <v>726</v>
      </c>
      <c r="D82" s="20" t="s">
        <v>727</v>
      </c>
      <c r="F82" s="21"/>
      <c r="G82"/>
      <c r="H82"/>
      <c r="I82"/>
      <c r="K82" s="23" t="s">
        <v>728</v>
      </c>
    </row>
    <row r="83" spans="1:11" ht="12.75">
      <c r="A83" s="20" t="s">
        <v>729</v>
      </c>
      <c r="B83" s="20" t="s">
        <v>730</v>
      </c>
      <c r="C83" s="20" t="s">
        <v>265</v>
      </c>
      <c r="D83" s="20" t="s">
        <v>266</v>
      </c>
      <c r="F83" s="21"/>
      <c r="G83"/>
      <c r="H83"/>
      <c r="I83"/>
      <c r="K83" s="23" t="s">
        <v>731</v>
      </c>
    </row>
    <row r="84" spans="1:11" ht="12.75">
      <c r="A84" s="20" t="s">
        <v>732</v>
      </c>
      <c r="B84" s="20" t="s">
        <v>733</v>
      </c>
      <c r="C84" s="20" t="s">
        <v>734</v>
      </c>
      <c r="D84" s="20" t="s">
        <v>735</v>
      </c>
      <c r="F84" s="21"/>
      <c r="G84"/>
      <c r="H84"/>
      <c r="I84"/>
      <c r="K84" s="23" t="s">
        <v>736</v>
      </c>
    </row>
    <row r="85" spans="1:11" ht="12.75">
      <c r="A85" s="20" t="s">
        <v>737</v>
      </c>
      <c r="B85" s="20" t="s">
        <v>738</v>
      </c>
      <c r="C85" s="20" t="s">
        <v>739</v>
      </c>
      <c r="D85" s="20" t="s">
        <v>740</v>
      </c>
      <c r="F85" s="21"/>
      <c r="G85"/>
      <c r="H85"/>
      <c r="I85"/>
      <c r="K85" s="24" t="s">
        <v>255</v>
      </c>
    </row>
    <row r="86" spans="1:9" ht="12.75">
      <c r="A86" s="20" t="s">
        <v>741</v>
      </c>
      <c r="B86" s="20" t="s">
        <v>742</v>
      </c>
      <c r="C86" s="20" t="s">
        <v>743</v>
      </c>
      <c r="D86" s="20" t="s">
        <v>744</v>
      </c>
      <c r="F86" s="21"/>
      <c r="G86"/>
      <c r="H86"/>
      <c r="I86"/>
    </row>
    <row r="87" spans="1:9" ht="12.75">
      <c r="A87" s="20" t="s">
        <v>745</v>
      </c>
      <c r="B87" s="20" t="s">
        <v>746</v>
      </c>
      <c r="C87" s="20" t="s">
        <v>265</v>
      </c>
      <c r="D87" s="20" t="s">
        <v>266</v>
      </c>
      <c r="F87" s="21"/>
      <c r="G87"/>
      <c r="H87"/>
      <c r="I87"/>
    </row>
    <row r="88" spans="1:9" ht="12.75">
      <c r="A88" s="20" t="s">
        <v>747</v>
      </c>
      <c r="B88" s="20" t="s">
        <v>748</v>
      </c>
      <c r="C88" s="20" t="s">
        <v>749</v>
      </c>
      <c r="D88" s="20" t="s">
        <v>750</v>
      </c>
      <c r="F88" s="21"/>
      <c r="G88"/>
      <c r="H88"/>
      <c r="I88"/>
    </row>
    <row r="89" spans="1:9" ht="12.75">
      <c r="A89" s="20" t="s">
        <v>751</v>
      </c>
      <c r="B89" s="20" t="s">
        <v>752</v>
      </c>
      <c r="C89" s="20" t="s">
        <v>753</v>
      </c>
      <c r="D89" s="20" t="s">
        <v>754</v>
      </c>
      <c r="F89" s="21"/>
      <c r="G89"/>
      <c r="H89"/>
      <c r="I89"/>
    </row>
    <row r="90" spans="1:9" ht="12.75">
      <c r="A90" s="20" t="s">
        <v>755</v>
      </c>
      <c r="B90" s="20" t="s">
        <v>756</v>
      </c>
      <c r="C90" s="20" t="s">
        <v>757</v>
      </c>
      <c r="D90" s="20" t="s">
        <v>758</v>
      </c>
      <c r="F90" s="21"/>
      <c r="G90"/>
      <c r="H90"/>
      <c r="I90"/>
    </row>
    <row r="91" spans="1:9" ht="12.75">
      <c r="A91" s="20" t="s">
        <v>759</v>
      </c>
      <c r="B91" s="20" t="s">
        <v>760</v>
      </c>
      <c r="C91" s="20" t="s">
        <v>761</v>
      </c>
      <c r="D91" s="20" t="s">
        <v>762</v>
      </c>
      <c r="F91" s="21"/>
      <c r="G91"/>
      <c r="H91"/>
      <c r="I91"/>
    </row>
    <row r="92" spans="1:9" ht="12.75">
      <c r="A92" s="20" t="s">
        <v>763</v>
      </c>
      <c r="B92" s="20" t="s">
        <v>764</v>
      </c>
      <c r="C92" s="20" t="s">
        <v>765</v>
      </c>
      <c r="D92" s="20" t="s">
        <v>766</v>
      </c>
      <c r="F92" s="21"/>
      <c r="G92"/>
      <c r="H92"/>
      <c r="I92"/>
    </row>
    <row r="93" spans="1:9" ht="12.75">
      <c r="A93" s="20" t="s">
        <v>767</v>
      </c>
      <c r="B93" s="20" t="s">
        <v>768</v>
      </c>
      <c r="C93" s="20" t="s">
        <v>769</v>
      </c>
      <c r="D93" s="20" t="s">
        <v>770</v>
      </c>
      <c r="F93" s="21"/>
      <c r="G93"/>
      <c r="H93"/>
      <c r="I93"/>
    </row>
    <row r="94" spans="1:9" ht="12.75">
      <c r="A94" s="20" t="s">
        <v>771</v>
      </c>
      <c r="B94" s="20" t="s">
        <v>772</v>
      </c>
      <c r="C94" s="20" t="s">
        <v>769</v>
      </c>
      <c r="D94" s="20" t="s">
        <v>770</v>
      </c>
      <c r="F94" s="21"/>
      <c r="G94"/>
      <c r="H94"/>
      <c r="I94"/>
    </row>
    <row r="95" spans="1:9" ht="12.75">
      <c r="A95" s="20" t="s">
        <v>773</v>
      </c>
      <c r="B95" s="20" t="s">
        <v>774</v>
      </c>
      <c r="C95" s="20" t="s">
        <v>769</v>
      </c>
      <c r="D95" s="20" t="s">
        <v>770</v>
      </c>
      <c r="F95" s="21"/>
      <c r="G95"/>
      <c r="H95"/>
      <c r="I95"/>
    </row>
    <row r="96" spans="1:9" ht="12.75">
      <c r="A96" s="20" t="s">
        <v>775</v>
      </c>
      <c r="B96" s="20" t="s">
        <v>776</v>
      </c>
      <c r="C96" s="20" t="s">
        <v>265</v>
      </c>
      <c r="D96" s="20" t="s">
        <v>266</v>
      </c>
      <c r="F96" s="21"/>
      <c r="G96"/>
      <c r="H96"/>
      <c r="I96"/>
    </row>
    <row r="97" spans="1:9" ht="12.75">
      <c r="A97" s="20" t="s">
        <v>777</v>
      </c>
      <c r="B97" s="20" t="s">
        <v>778</v>
      </c>
      <c r="C97" s="20" t="s">
        <v>779</v>
      </c>
      <c r="D97" s="20" t="s">
        <v>780</v>
      </c>
      <c r="F97" s="21"/>
      <c r="G97"/>
      <c r="H97"/>
      <c r="I97"/>
    </row>
    <row r="98" spans="1:9" ht="12.75">
      <c r="A98" s="20" t="s">
        <v>781</v>
      </c>
      <c r="B98" s="20" t="s">
        <v>782</v>
      </c>
      <c r="C98" s="20" t="s">
        <v>784</v>
      </c>
      <c r="D98" s="20" t="s">
        <v>785</v>
      </c>
      <c r="F98" s="21"/>
      <c r="G98"/>
      <c r="H98"/>
      <c r="I98"/>
    </row>
    <row r="99" spans="1:9" ht="12.75">
      <c r="A99" s="20" t="s">
        <v>786</v>
      </c>
      <c r="B99" s="20" t="s">
        <v>787</v>
      </c>
      <c r="C99" s="20" t="s">
        <v>788</v>
      </c>
      <c r="D99" s="20" t="s">
        <v>789</v>
      </c>
      <c r="F99" s="21"/>
      <c r="G99"/>
      <c r="H99"/>
      <c r="I99"/>
    </row>
    <row r="100" spans="1:9" ht="12.75">
      <c r="A100" s="20" t="s">
        <v>790</v>
      </c>
      <c r="B100" s="20" t="s">
        <v>791</v>
      </c>
      <c r="C100" s="20" t="s">
        <v>792</v>
      </c>
      <c r="D100" s="20" t="s">
        <v>793</v>
      </c>
      <c r="F100" s="21"/>
      <c r="G100"/>
      <c r="H100"/>
      <c r="I100"/>
    </row>
    <row r="101" spans="1:9" ht="12.75">
      <c r="A101" s="20" t="s">
        <v>794</v>
      </c>
      <c r="B101" s="20" t="s">
        <v>795</v>
      </c>
      <c r="C101" s="20" t="s">
        <v>796</v>
      </c>
      <c r="D101" s="20" t="s">
        <v>797</v>
      </c>
      <c r="F101" s="21"/>
      <c r="G101"/>
      <c r="H101"/>
      <c r="I101"/>
    </row>
    <row r="102" spans="1:9" ht="12.75">
      <c r="A102" s="20" t="s">
        <v>798</v>
      </c>
      <c r="B102" s="20" t="s">
        <v>799</v>
      </c>
      <c r="C102" s="20" t="s">
        <v>800</v>
      </c>
      <c r="D102" s="20" t="s">
        <v>801</v>
      </c>
      <c r="F102" s="21"/>
      <c r="G102"/>
      <c r="H102"/>
      <c r="I102"/>
    </row>
    <row r="103" spans="1:9" ht="12.75">
      <c r="A103" s="20" t="s">
        <v>802</v>
      </c>
      <c r="B103" s="20" t="s">
        <v>803</v>
      </c>
      <c r="C103" s="20" t="s">
        <v>804</v>
      </c>
      <c r="D103" s="20" t="s">
        <v>805</v>
      </c>
      <c r="F103" s="21"/>
      <c r="G103"/>
      <c r="H103"/>
      <c r="I103"/>
    </row>
    <row r="104" spans="1:9" ht="12.75">
      <c r="A104" s="20" t="s">
        <v>806</v>
      </c>
      <c r="B104" s="20" t="s">
        <v>807</v>
      </c>
      <c r="C104" s="20" t="s">
        <v>808</v>
      </c>
      <c r="D104" s="20" t="s">
        <v>809</v>
      </c>
      <c r="F104" s="21"/>
      <c r="G104"/>
      <c r="H104"/>
      <c r="I104"/>
    </row>
    <row r="105" spans="1:9" ht="12.75">
      <c r="A105" s="20" t="s">
        <v>810</v>
      </c>
      <c r="B105" s="20" t="s">
        <v>811</v>
      </c>
      <c r="C105" s="20" t="s">
        <v>812</v>
      </c>
      <c r="D105" s="20" t="s">
        <v>813</v>
      </c>
      <c r="F105" s="21"/>
      <c r="G105"/>
      <c r="H105"/>
      <c r="I105"/>
    </row>
    <row r="106" spans="1:9" ht="12.75">
      <c r="A106" s="20" t="s">
        <v>814</v>
      </c>
      <c r="B106" s="20" t="s">
        <v>815</v>
      </c>
      <c r="C106" s="20" t="s">
        <v>816</v>
      </c>
      <c r="D106" s="20" t="s">
        <v>817</v>
      </c>
      <c r="F106" s="21"/>
      <c r="G106"/>
      <c r="H106"/>
      <c r="I106"/>
    </row>
    <row r="107" spans="1:9" ht="12.75">
      <c r="A107" s="20" t="s">
        <v>818</v>
      </c>
      <c r="B107" s="20" t="s">
        <v>819</v>
      </c>
      <c r="C107" s="20" t="s">
        <v>816</v>
      </c>
      <c r="D107" s="20" t="s">
        <v>817</v>
      </c>
      <c r="F107" s="21"/>
      <c r="G107"/>
      <c r="H107"/>
      <c r="I107"/>
    </row>
    <row r="108" spans="1:9" ht="12.75">
      <c r="A108" s="20" t="s">
        <v>820</v>
      </c>
      <c r="B108" s="20" t="s">
        <v>821</v>
      </c>
      <c r="C108" s="20" t="s">
        <v>816</v>
      </c>
      <c r="D108" s="20" t="s">
        <v>817</v>
      </c>
      <c r="F108" s="21"/>
      <c r="G108"/>
      <c r="H108"/>
      <c r="I108"/>
    </row>
    <row r="109" spans="1:9" ht="12.75">
      <c r="A109" s="20" t="s">
        <v>822</v>
      </c>
      <c r="B109" s="20" t="s">
        <v>823</v>
      </c>
      <c r="C109" s="20" t="s">
        <v>265</v>
      </c>
      <c r="D109" s="20" t="s">
        <v>266</v>
      </c>
      <c r="F109" s="21"/>
      <c r="G109"/>
      <c r="H109"/>
      <c r="I109"/>
    </row>
    <row r="110" spans="1:9" ht="12.75">
      <c r="A110" s="20" t="s">
        <v>824</v>
      </c>
      <c r="B110" s="20" t="s">
        <v>825</v>
      </c>
      <c r="C110" s="20" t="s">
        <v>826</v>
      </c>
      <c r="D110" s="20" t="s">
        <v>827</v>
      </c>
      <c r="F110" s="21"/>
      <c r="G110"/>
      <c r="H110"/>
      <c r="I110"/>
    </row>
    <row r="111" spans="1:9" ht="12.75">
      <c r="A111" s="20" t="s">
        <v>828</v>
      </c>
      <c r="B111" s="20" t="s">
        <v>829</v>
      </c>
      <c r="C111" s="20" t="s">
        <v>830</v>
      </c>
      <c r="D111" s="20" t="s">
        <v>831</v>
      </c>
      <c r="F111" s="21"/>
      <c r="G111"/>
      <c r="H111"/>
      <c r="I111"/>
    </row>
    <row r="112" spans="1:9" ht="12.75">
      <c r="A112" s="20" t="s">
        <v>832</v>
      </c>
      <c r="B112" s="20" t="s">
        <v>833</v>
      </c>
      <c r="C112" s="20" t="s">
        <v>834</v>
      </c>
      <c r="D112" s="20" t="s">
        <v>835</v>
      </c>
      <c r="F112" s="21"/>
      <c r="G112"/>
      <c r="H112"/>
      <c r="I112"/>
    </row>
    <row r="113" spans="1:9" ht="12.75">
      <c r="A113" s="20" t="s">
        <v>836</v>
      </c>
      <c r="B113" s="20" t="s">
        <v>837</v>
      </c>
      <c r="C113" s="20" t="s">
        <v>838</v>
      </c>
      <c r="D113" s="20" t="s">
        <v>839</v>
      </c>
      <c r="F113" s="21"/>
      <c r="G113"/>
      <c r="H113"/>
      <c r="I113"/>
    </row>
    <row r="114" spans="1:9" ht="12.75">
      <c r="A114" s="20" t="s">
        <v>840</v>
      </c>
      <c r="B114" s="20" t="s">
        <v>841</v>
      </c>
      <c r="C114" s="20" t="s">
        <v>842</v>
      </c>
      <c r="D114" s="20" t="s">
        <v>843</v>
      </c>
      <c r="F114" s="21"/>
      <c r="G114"/>
      <c r="H114"/>
      <c r="I114"/>
    </row>
    <row r="115" spans="1:9" ht="12.75">
      <c r="A115" s="20" t="s">
        <v>844</v>
      </c>
      <c r="B115" s="20" t="s">
        <v>845</v>
      </c>
      <c r="C115" s="20" t="s">
        <v>846</v>
      </c>
      <c r="D115" s="20" t="s">
        <v>847</v>
      </c>
      <c r="F115" s="21"/>
      <c r="G115"/>
      <c r="H115"/>
      <c r="I115"/>
    </row>
    <row r="116" spans="1:9" ht="12.75">
      <c r="A116" s="20" t="s">
        <v>848</v>
      </c>
      <c r="B116" s="20" t="s">
        <v>849</v>
      </c>
      <c r="C116" s="20" t="s">
        <v>850</v>
      </c>
      <c r="D116" s="20" t="s">
        <v>851</v>
      </c>
      <c r="F116" s="21"/>
      <c r="G116"/>
      <c r="H116"/>
      <c r="I116"/>
    </row>
    <row r="117" spans="1:9" ht="12.75">
      <c r="A117" s="20" t="s">
        <v>852</v>
      </c>
      <c r="B117" s="20" t="s">
        <v>853</v>
      </c>
      <c r="C117" s="20" t="s">
        <v>850</v>
      </c>
      <c r="D117" s="20" t="s">
        <v>851</v>
      </c>
      <c r="F117" s="21"/>
      <c r="G117"/>
      <c r="H117"/>
      <c r="I117"/>
    </row>
    <row r="118" spans="1:9" ht="12.75">
      <c r="A118" s="20" t="s">
        <v>854</v>
      </c>
      <c r="B118" s="20" t="s">
        <v>855</v>
      </c>
      <c r="C118" s="20" t="s">
        <v>856</v>
      </c>
      <c r="D118" s="20" t="s">
        <v>857</v>
      </c>
      <c r="F118" s="21"/>
      <c r="G118"/>
      <c r="H118"/>
      <c r="I118"/>
    </row>
    <row r="119" spans="1:9" ht="12.75">
      <c r="A119" s="20" t="s">
        <v>858</v>
      </c>
      <c r="B119" s="20" t="s">
        <v>859</v>
      </c>
      <c r="C119" s="20" t="s">
        <v>860</v>
      </c>
      <c r="D119" s="20" t="s">
        <v>861</v>
      </c>
      <c r="F119" s="21"/>
      <c r="G119"/>
      <c r="H119"/>
      <c r="I119"/>
    </row>
    <row r="120" spans="1:9" ht="12.75">
      <c r="A120" s="20" t="s">
        <v>862</v>
      </c>
      <c r="B120" s="20" t="s">
        <v>863</v>
      </c>
      <c r="C120" s="20" t="s">
        <v>864</v>
      </c>
      <c r="D120" s="20" t="s">
        <v>865</v>
      </c>
      <c r="F120" s="21"/>
      <c r="G120"/>
      <c r="H120"/>
      <c r="I120"/>
    </row>
    <row r="121" spans="1:9" ht="12.75">
      <c r="A121" s="20" t="s">
        <v>866</v>
      </c>
      <c r="B121" s="20" t="s">
        <v>867</v>
      </c>
      <c r="C121" s="20" t="s">
        <v>864</v>
      </c>
      <c r="D121" s="20" t="s">
        <v>865</v>
      </c>
      <c r="F121" s="21"/>
      <c r="G121"/>
      <c r="H121"/>
      <c r="I121"/>
    </row>
    <row r="122" spans="1:9" ht="12.75">
      <c r="A122" s="20" t="s">
        <v>868</v>
      </c>
      <c r="B122" s="20" t="s">
        <v>869</v>
      </c>
      <c r="C122" s="20" t="s">
        <v>265</v>
      </c>
      <c r="D122" s="20" t="s">
        <v>266</v>
      </c>
      <c r="F122" s="21"/>
      <c r="G122"/>
      <c r="H122"/>
      <c r="I122"/>
    </row>
    <row r="123" spans="1:9" ht="12.75">
      <c r="A123" s="20" t="s">
        <v>870</v>
      </c>
      <c r="B123" s="20" t="s">
        <v>871</v>
      </c>
      <c r="C123" s="20" t="s">
        <v>872</v>
      </c>
      <c r="D123" s="20" t="s">
        <v>873</v>
      </c>
      <c r="F123" s="21"/>
      <c r="G123"/>
      <c r="H123"/>
      <c r="I123"/>
    </row>
    <row r="124" spans="1:9" ht="12.75">
      <c r="A124" s="20" t="s">
        <v>874</v>
      </c>
      <c r="B124" s="20" t="s">
        <v>875</v>
      </c>
      <c r="C124" s="20" t="s">
        <v>265</v>
      </c>
      <c r="D124" s="20" t="s">
        <v>266</v>
      </c>
      <c r="F124" s="21"/>
      <c r="G124"/>
      <c r="H124"/>
      <c r="I124"/>
    </row>
    <row r="125" spans="1:9" ht="12.75">
      <c r="A125" s="20" t="s">
        <v>876</v>
      </c>
      <c r="B125" s="20" t="s">
        <v>877</v>
      </c>
      <c r="C125" s="20" t="s">
        <v>878</v>
      </c>
      <c r="D125" s="20" t="s">
        <v>879</v>
      </c>
      <c r="F125" s="21"/>
      <c r="G125"/>
      <c r="H125"/>
      <c r="I125"/>
    </row>
    <row r="126" spans="1:9" ht="12.75">
      <c r="A126" s="20" t="s">
        <v>880</v>
      </c>
      <c r="B126" s="20" t="s">
        <v>881</v>
      </c>
      <c r="C126" s="20" t="s">
        <v>878</v>
      </c>
      <c r="D126" s="20" t="s">
        <v>879</v>
      </c>
      <c r="F126" s="21"/>
      <c r="G126"/>
      <c r="H126"/>
      <c r="I126"/>
    </row>
    <row r="127" spans="1:9" ht="12.75">
      <c r="A127" s="20" t="s">
        <v>882</v>
      </c>
      <c r="B127" s="20" t="s">
        <v>883</v>
      </c>
      <c r="C127" s="20" t="s">
        <v>265</v>
      </c>
      <c r="D127" s="20" t="s">
        <v>266</v>
      </c>
      <c r="F127" s="21"/>
      <c r="G127"/>
      <c r="H127"/>
      <c r="I127"/>
    </row>
    <row r="128" spans="1:9" ht="12.75">
      <c r="A128" s="20" t="s">
        <v>884</v>
      </c>
      <c r="B128" s="20" t="s">
        <v>885</v>
      </c>
      <c r="C128" s="20" t="s">
        <v>886</v>
      </c>
      <c r="D128" s="20" t="s">
        <v>887</v>
      </c>
      <c r="F128" s="21"/>
      <c r="G128"/>
      <c r="H128"/>
      <c r="I128"/>
    </row>
    <row r="129" spans="1:9" ht="12.75">
      <c r="A129" s="20" t="s">
        <v>888</v>
      </c>
      <c r="B129" s="20" t="s">
        <v>889</v>
      </c>
      <c r="C129" s="20" t="s">
        <v>890</v>
      </c>
      <c r="D129" s="20" t="s">
        <v>891</v>
      </c>
      <c r="F129" s="21"/>
      <c r="G129"/>
      <c r="H129"/>
      <c r="I129"/>
    </row>
    <row r="130" spans="1:9" ht="12.75">
      <c r="A130" s="20" t="s">
        <v>892</v>
      </c>
      <c r="B130" s="20" t="s">
        <v>893</v>
      </c>
      <c r="C130" s="20" t="s">
        <v>894</v>
      </c>
      <c r="D130" s="20" t="s">
        <v>895</v>
      </c>
      <c r="F130" s="21"/>
      <c r="G130"/>
      <c r="H130"/>
      <c r="I130"/>
    </row>
    <row r="131" spans="1:9" ht="12.75">
      <c r="A131" s="20" t="s">
        <v>896</v>
      </c>
      <c r="B131" s="20" t="s">
        <v>897</v>
      </c>
      <c r="C131" s="20" t="s">
        <v>898</v>
      </c>
      <c r="D131" s="20" t="s">
        <v>899</v>
      </c>
      <c r="F131" s="21"/>
      <c r="G131"/>
      <c r="H131"/>
      <c r="I131"/>
    </row>
    <row r="132" spans="1:9" ht="12.75">
      <c r="A132" s="20" t="s">
        <v>900</v>
      </c>
      <c r="B132" s="20" t="s">
        <v>901</v>
      </c>
      <c r="C132" s="20" t="s">
        <v>902</v>
      </c>
      <c r="D132" s="20" t="s">
        <v>903</v>
      </c>
      <c r="F132" s="21"/>
      <c r="G132"/>
      <c r="H132"/>
      <c r="I132"/>
    </row>
    <row r="133" spans="1:9" ht="12.75">
      <c r="A133" s="20" t="s">
        <v>904</v>
      </c>
      <c r="B133" s="20" t="s">
        <v>905</v>
      </c>
      <c r="C133" s="20" t="s">
        <v>906</v>
      </c>
      <c r="D133" s="20" t="s">
        <v>907</v>
      </c>
      <c r="F133" s="21"/>
      <c r="G133"/>
      <c r="H133"/>
      <c r="I133"/>
    </row>
    <row r="134" spans="1:9" ht="12.75">
      <c r="A134" s="20" t="s">
        <v>908</v>
      </c>
      <c r="B134" s="20" t="s">
        <v>909</v>
      </c>
      <c r="C134" s="20" t="s">
        <v>910</v>
      </c>
      <c r="D134" s="20" t="s">
        <v>911</v>
      </c>
      <c r="F134" s="21"/>
      <c r="G134"/>
      <c r="H134"/>
      <c r="I134"/>
    </row>
    <row r="135" spans="1:9" ht="12.75">
      <c r="A135" s="20" t="s">
        <v>912</v>
      </c>
      <c r="B135" s="20" t="s">
        <v>913</v>
      </c>
      <c r="C135" s="20" t="s">
        <v>910</v>
      </c>
      <c r="D135" s="20" t="s">
        <v>911</v>
      </c>
      <c r="F135" s="21"/>
      <c r="G135"/>
      <c r="H135"/>
      <c r="I135"/>
    </row>
    <row r="136" spans="1:9" ht="12.75">
      <c r="A136" s="20" t="s">
        <v>914</v>
      </c>
      <c r="B136" s="20" t="s">
        <v>915</v>
      </c>
      <c r="C136" s="20" t="s">
        <v>916</v>
      </c>
      <c r="D136" s="20" t="s">
        <v>917</v>
      </c>
      <c r="F136" s="21"/>
      <c r="G136"/>
      <c r="H136"/>
      <c r="I136"/>
    </row>
    <row r="137" spans="1:9" ht="12.75">
      <c r="A137" s="20" t="s">
        <v>918</v>
      </c>
      <c r="B137" s="20" t="s">
        <v>919</v>
      </c>
      <c r="C137" s="20" t="s">
        <v>265</v>
      </c>
      <c r="D137" s="20" t="s">
        <v>266</v>
      </c>
      <c r="F137" s="21"/>
      <c r="G137"/>
      <c r="H137"/>
      <c r="I137"/>
    </row>
    <row r="138" spans="1:9" ht="12.75">
      <c r="A138" s="20" t="s">
        <v>920</v>
      </c>
      <c r="B138" s="20" t="s">
        <v>921</v>
      </c>
      <c r="C138" s="20" t="s">
        <v>265</v>
      </c>
      <c r="D138" s="20" t="s">
        <v>266</v>
      </c>
      <c r="F138" s="21"/>
      <c r="G138"/>
      <c r="H138"/>
      <c r="I138"/>
    </row>
    <row r="139" spans="1:9" ht="12.75">
      <c r="A139" s="20" t="s">
        <v>922</v>
      </c>
      <c r="B139" s="20" t="s">
        <v>923</v>
      </c>
      <c r="C139" s="20" t="s">
        <v>924</v>
      </c>
      <c r="D139" s="20" t="s">
        <v>925</v>
      </c>
      <c r="F139" s="21"/>
      <c r="G139"/>
      <c r="H139"/>
      <c r="I139"/>
    </row>
    <row r="140" spans="1:9" ht="12.75">
      <c r="A140" s="20" t="s">
        <v>926</v>
      </c>
      <c r="B140" s="20" t="s">
        <v>927</v>
      </c>
      <c r="C140" s="20" t="s">
        <v>928</v>
      </c>
      <c r="D140" s="20" t="s">
        <v>929</v>
      </c>
      <c r="F140" s="21"/>
      <c r="G140"/>
      <c r="H140"/>
      <c r="I140"/>
    </row>
    <row r="141" spans="1:9" ht="12.75">
      <c r="A141" s="20" t="s">
        <v>930</v>
      </c>
      <c r="B141" s="20" t="s">
        <v>931</v>
      </c>
      <c r="C141" s="20" t="s">
        <v>265</v>
      </c>
      <c r="D141" s="20" t="s">
        <v>266</v>
      </c>
      <c r="F141" s="21"/>
      <c r="G141"/>
      <c r="H141"/>
      <c r="I141"/>
    </row>
    <row r="142" spans="1:9" ht="12.75">
      <c r="A142" s="20" t="s">
        <v>932</v>
      </c>
      <c r="B142" s="20" t="s">
        <v>933</v>
      </c>
      <c r="C142" s="20" t="s">
        <v>265</v>
      </c>
      <c r="D142" s="20" t="s">
        <v>266</v>
      </c>
      <c r="F142" s="21"/>
      <c r="G142"/>
      <c r="H142"/>
      <c r="I142"/>
    </row>
    <row r="143" spans="1:9" ht="12.75">
      <c r="A143" s="20" t="s">
        <v>934</v>
      </c>
      <c r="B143" s="20" t="s">
        <v>935</v>
      </c>
      <c r="C143" s="20" t="s">
        <v>936</v>
      </c>
      <c r="D143" s="20" t="s">
        <v>937</v>
      </c>
      <c r="F143" s="21"/>
      <c r="G143"/>
      <c r="H143"/>
      <c r="I143"/>
    </row>
    <row r="144" spans="1:9" ht="12.75">
      <c r="A144" s="20" t="s">
        <v>938</v>
      </c>
      <c r="B144" s="20" t="s">
        <v>939</v>
      </c>
      <c r="C144" s="20" t="s">
        <v>940</v>
      </c>
      <c r="D144" s="20" t="s">
        <v>941</v>
      </c>
      <c r="F144" s="21"/>
      <c r="G144"/>
      <c r="H144"/>
      <c r="I144"/>
    </row>
    <row r="145" spans="1:9" ht="12.75">
      <c r="A145" s="20" t="s">
        <v>942</v>
      </c>
      <c r="B145" s="20" t="s">
        <v>943</v>
      </c>
      <c r="C145" s="20" t="s">
        <v>944</v>
      </c>
      <c r="D145" s="20" t="s">
        <v>945</v>
      </c>
      <c r="F145" s="21"/>
      <c r="G145"/>
      <c r="H145"/>
      <c r="I145"/>
    </row>
    <row r="146" spans="1:9" ht="12.75">
      <c r="A146" s="20" t="s">
        <v>946</v>
      </c>
      <c r="B146" s="20" t="s">
        <v>947</v>
      </c>
      <c r="C146" s="20" t="s">
        <v>948</v>
      </c>
      <c r="D146" s="20" t="s">
        <v>949</v>
      </c>
      <c r="F146" s="21"/>
      <c r="G146"/>
      <c r="H146"/>
      <c r="I146"/>
    </row>
    <row r="147" spans="1:9" ht="12.75">
      <c r="A147" s="20" t="s">
        <v>950</v>
      </c>
      <c r="B147" s="20" t="s">
        <v>951</v>
      </c>
      <c r="C147" s="20" t="s">
        <v>952</v>
      </c>
      <c r="D147" s="20" t="s">
        <v>953</v>
      </c>
      <c r="F147" s="21"/>
      <c r="G147"/>
      <c r="H147"/>
      <c r="I147"/>
    </row>
    <row r="148" spans="1:9" ht="12.75">
      <c r="A148" s="20" t="s">
        <v>954</v>
      </c>
      <c r="B148" s="20" t="s">
        <v>955</v>
      </c>
      <c r="C148" s="20" t="s">
        <v>956</v>
      </c>
      <c r="D148" s="20" t="s">
        <v>957</v>
      </c>
      <c r="F148" s="21"/>
      <c r="G148"/>
      <c r="H148"/>
      <c r="I148"/>
    </row>
    <row r="149" spans="1:9" ht="12.75">
      <c r="A149" s="20" t="s">
        <v>958</v>
      </c>
      <c r="B149" s="20" t="s">
        <v>959</v>
      </c>
      <c r="C149" s="20" t="s">
        <v>960</v>
      </c>
      <c r="D149" s="20" t="s">
        <v>961</v>
      </c>
      <c r="F149" s="21"/>
      <c r="G149"/>
      <c r="H149"/>
      <c r="I149"/>
    </row>
    <row r="150" spans="1:9" ht="12.75">
      <c r="A150" s="20" t="s">
        <v>962</v>
      </c>
      <c r="B150" s="20" t="s">
        <v>963</v>
      </c>
      <c r="C150" s="20" t="s">
        <v>964</v>
      </c>
      <c r="D150" s="20" t="s">
        <v>965</v>
      </c>
      <c r="F150" s="21"/>
      <c r="G150"/>
      <c r="H150"/>
      <c r="I150"/>
    </row>
    <row r="151" spans="1:9" ht="12.75">
      <c r="A151" s="20" t="s">
        <v>966</v>
      </c>
      <c r="B151" s="20" t="s">
        <v>967</v>
      </c>
      <c r="C151" s="20" t="s">
        <v>968</v>
      </c>
      <c r="D151" s="20" t="s">
        <v>969</v>
      </c>
      <c r="F151" s="21"/>
      <c r="G151"/>
      <c r="H151"/>
      <c r="I151"/>
    </row>
    <row r="152" spans="1:9" ht="12.75">
      <c r="A152" s="20" t="s">
        <v>970</v>
      </c>
      <c r="B152" s="20" t="s">
        <v>971</v>
      </c>
      <c r="C152" s="20" t="s">
        <v>972</v>
      </c>
      <c r="D152" s="20" t="s">
        <v>973</v>
      </c>
      <c r="F152" s="21"/>
      <c r="G152"/>
      <c r="H152"/>
      <c r="I152"/>
    </row>
    <row r="153" spans="1:9" ht="12.75">
      <c r="A153" s="20" t="s">
        <v>974</v>
      </c>
      <c r="B153" s="20" t="s">
        <v>975</v>
      </c>
      <c r="C153" s="20" t="s">
        <v>976</v>
      </c>
      <c r="D153" s="20" t="s">
        <v>977</v>
      </c>
      <c r="F153" s="21"/>
      <c r="G153"/>
      <c r="H153"/>
      <c r="I153"/>
    </row>
    <row r="154" spans="1:9" ht="12.75">
      <c r="A154" s="20" t="s">
        <v>978</v>
      </c>
      <c r="B154" s="20" t="s">
        <v>979</v>
      </c>
      <c r="C154" s="20" t="s">
        <v>980</v>
      </c>
      <c r="D154" s="20" t="s">
        <v>981</v>
      </c>
      <c r="F154" s="21"/>
      <c r="G154"/>
      <c r="H154"/>
      <c r="I154"/>
    </row>
    <row r="155" spans="1:9" ht="12.75">
      <c r="A155" s="20" t="s">
        <v>982</v>
      </c>
      <c r="B155" s="20" t="s">
        <v>983</v>
      </c>
      <c r="C155" s="20" t="s">
        <v>265</v>
      </c>
      <c r="D155" s="20" t="s">
        <v>266</v>
      </c>
      <c r="F155" s="21"/>
      <c r="G155"/>
      <c r="H155"/>
      <c r="I155"/>
    </row>
    <row r="156" spans="1:9" ht="12.75">
      <c r="A156" s="20" t="s">
        <v>984</v>
      </c>
      <c r="B156" s="20" t="s">
        <v>985</v>
      </c>
      <c r="C156" s="20" t="s">
        <v>986</v>
      </c>
      <c r="D156" s="20" t="s">
        <v>987</v>
      </c>
      <c r="F156" s="21"/>
      <c r="G156"/>
      <c r="H156"/>
      <c r="I156"/>
    </row>
    <row r="157" spans="1:9" ht="12.75">
      <c r="A157" s="20" t="s">
        <v>988</v>
      </c>
      <c r="B157" s="20" t="s">
        <v>989</v>
      </c>
      <c r="C157" s="20" t="s">
        <v>990</v>
      </c>
      <c r="D157" s="20" t="s">
        <v>991</v>
      </c>
      <c r="F157" s="21"/>
      <c r="G157"/>
      <c r="H157"/>
      <c r="I157"/>
    </row>
    <row r="158" spans="1:9" ht="12.75">
      <c r="A158" s="20" t="s">
        <v>992</v>
      </c>
      <c r="B158" s="20" t="s">
        <v>993</v>
      </c>
      <c r="C158" s="20" t="s">
        <v>990</v>
      </c>
      <c r="D158" s="20" t="s">
        <v>991</v>
      </c>
      <c r="F158" s="21"/>
      <c r="G158"/>
      <c r="H158"/>
      <c r="I158"/>
    </row>
    <row r="159" spans="1:9" ht="12.75">
      <c r="A159" s="20" t="s">
        <v>994</v>
      </c>
      <c r="B159" s="20" t="s">
        <v>995</v>
      </c>
      <c r="C159" s="20" t="s">
        <v>996</v>
      </c>
      <c r="D159" s="20" t="s">
        <v>997</v>
      </c>
      <c r="F159" s="21"/>
      <c r="G159"/>
      <c r="H159"/>
      <c r="I159"/>
    </row>
    <row r="160" spans="1:9" ht="12.75">
      <c r="A160" s="20" t="s">
        <v>998</v>
      </c>
      <c r="B160" s="20" t="s">
        <v>999</v>
      </c>
      <c r="C160" s="20" t="s">
        <v>996</v>
      </c>
      <c r="D160" s="20" t="s">
        <v>997</v>
      </c>
      <c r="F160" s="21"/>
      <c r="G160"/>
      <c r="H160"/>
      <c r="I160"/>
    </row>
    <row r="161" spans="1:9" ht="12.75">
      <c r="A161" s="20" t="s">
        <v>1000</v>
      </c>
      <c r="B161" s="20" t="s">
        <v>1001</v>
      </c>
      <c r="C161" s="20" t="s">
        <v>996</v>
      </c>
      <c r="D161" s="20" t="s">
        <v>997</v>
      </c>
      <c r="F161" s="21"/>
      <c r="G161"/>
      <c r="H161"/>
      <c r="I161"/>
    </row>
    <row r="162" spans="1:9" ht="12.75">
      <c r="A162" s="20" t="s">
        <v>1002</v>
      </c>
      <c r="B162" s="20" t="s">
        <v>1003</v>
      </c>
      <c r="C162" s="20" t="s">
        <v>1004</v>
      </c>
      <c r="D162" s="20" t="s">
        <v>1005</v>
      </c>
      <c r="F162" s="21"/>
      <c r="G162"/>
      <c r="H162"/>
      <c r="I162"/>
    </row>
    <row r="163" spans="1:9" ht="12.75">
      <c r="A163" s="20" t="s">
        <v>1006</v>
      </c>
      <c r="B163" s="20" t="s">
        <v>1007</v>
      </c>
      <c r="C163" s="20" t="s">
        <v>1008</v>
      </c>
      <c r="D163" s="20" t="s">
        <v>1009</v>
      </c>
      <c r="F163" s="21"/>
      <c r="G163"/>
      <c r="H163"/>
      <c r="I163"/>
    </row>
    <row r="164" spans="1:9" ht="12.75">
      <c r="A164" s="20" t="s">
        <v>1010</v>
      </c>
      <c r="B164" s="20" t="s">
        <v>1011</v>
      </c>
      <c r="C164" s="20" t="s">
        <v>1008</v>
      </c>
      <c r="D164" s="20" t="s">
        <v>1009</v>
      </c>
      <c r="F164" s="21"/>
      <c r="G164"/>
      <c r="H164"/>
      <c r="I164"/>
    </row>
    <row r="165" spans="1:9" ht="12.75">
      <c r="A165" s="20" t="s">
        <v>1012</v>
      </c>
      <c r="B165" s="20" t="s">
        <v>1013</v>
      </c>
      <c r="C165" s="20" t="s">
        <v>1014</v>
      </c>
      <c r="D165" s="20" t="s">
        <v>1015</v>
      </c>
      <c r="F165" s="21"/>
      <c r="G165"/>
      <c r="H165"/>
      <c r="I165"/>
    </row>
    <row r="166" spans="1:9" ht="12.75">
      <c r="A166" s="20" t="s">
        <v>1016</v>
      </c>
      <c r="B166" s="20" t="s">
        <v>1017</v>
      </c>
      <c r="C166" s="20" t="s">
        <v>1018</v>
      </c>
      <c r="D166" s="20" t="s">
        <v>1019</v>
      </c>
      <c r="F166" s="21"/>
      <c r="G166"/>
      <c r="H166"/>
      <c r="I166"/>
    </row>
    <row r="167" spans="1:9" ht="12.75">
      <c r="A167" s="20" t="s">
        <v>1020</v>
      </c>
      <c r="B167" s="20" t="s">
        <v>1021</v>
      </c>
      <c r="C167" s="20" t="s">
        <v>1022</v>
      </c>
      <c r="D167" s="20" t="s">
        <v>1023</v>
      </c>
      <c r="F167" s="21"/>
      <c r="G167"/>
      <c r="H167"/>
      <c r="I167"/>
    </row>
    <row r="168" spans="1:9" ht="12.75">
      <c r="A168" s="20" t="s">
        <v>1024</v>
      </c>
      <c r="B168" s="20" t="s">
        <v>1025</v>
      </c>
      <c r="C168" s="20" t="s">
        <v>1026</v>
      </c>
      <c r="D168" s="20" t="s">
        <v>1027</v>
      </c>
      <c r="F168" s="21"/>
      <c r="G168"/>
      <c r="H168"/>
      <c r="I168"/>
    </row>
    <row r="169" spans="1:9" ht="12.75">
      <c r="A169" s="20" t="s">
        <v>1028</v>
      </c>
      <c r="B169" s="20" t="s">
        <v>1029</v>
      </c>
      <c r="C169" s="20" t="s">
        <v>265</v>
      </c>
      <c r="D169" s="20" t="s">
        <v>266</v>
      </c>
      <c r="F169" s="21"/>
      <c r="G169"/>
      <c r="H169"/>
      <c r="I169"/>
    </row>
    <row r="170" spans="1:9" ht="12.75">
      <c r="A170" s="20" t="s">
        <v>1030</v>
      </c>
      <c r="B170" s="20" t="s">
        <v>1031</v>
      </c>
      <c r="C170" s="20" t="s">
        <v>1032</v>
      </c>
      <c r="D170" s="20" t="s">
        <v>1033</v>
      </c>
      <c r="F170" s="21"/>
      <c r="G170"/>
      <c r="H170"/>
      <c r="I170"/>
    </row>
    <row r="171" spans="1:9" ht="12.75">
      <c r="A171" s="20" t="s">
        <v>1034</v>
      </c>
      <c r="B171" s="20" t="s">
        <v>1035</v>
      </c>
      <c r="C171" s="20" t="s">
        <v>1036</v>
      </c>
      <c r="D171" s="20" t="s">
        <v>1037</v>
      </c>
      <c r="F171" s="21"/>
      <c r="G171"/>
      <c r="H171"/>
      <c r="I171"/>
    </row>
    <row r="172" spans="1:9" ht="12.75">
      <c r="A172" s="20" t="s">
        <v>1038</v>
      </c>
      <c r="B172" s="20" t="s">
        <v>1039</v>
      </c>
      <c r="C172" s="20" t="s">
        <v>265</v>
      </c>
      <c r="D172" s="20" t="s">
        <v>266</v>
      </c>
      <c r="F172" s="21"/>
      <c r="G172"/>
      <c r="H172"/>
      <c r="I172"/>
    </row>
    <row r="173" spans="1:9" ht="12.75">
      <c r="A173" s="20" t="s">
        <v>1040</v>
      </c>
      <c r="B173" s="20" t="s">
        <v>1041</v>
      </c>
      <c r="C173" s="20" t="s">
        <v>1042</v>
      </c>
      <c r="D173" s="20" t="s">
        <v>1043</v>
      </c>
      <c r="F173" s="21"/>
      <c r="G173"/>
      <c r="H173"/>
      <c r="I173"/>
    </row>
    <row r="174" spans="1:9" ht="12.75">
      <c r="A174" s="20" t="s">
        <v>1044</v>
      </c>
      <c r="B174" s="20" t="s">
        <v>1045</v>
      </c>
      <c r="C174" s="20" t="s">
        <v>1046</v>
      </c>
      <c r="D174" s="20" t="s">
        <v>1047</v>
      </c>
      <c r="F174" s="21"/>
      <c r="G174"/>
      <c r="H174"/>
      <c r="I174"/>
    </row>
    <row r="175" spans="1:9" ht="12.75">
      <c r="A175" s="20" t="s">
        <v>1048</v>
      </c>
      <c r="B175" s="20" t="s">
        <v>1049</v>
      </c>
      <c r="C175" s="20" t="s">
        <v>265</v>
      </c>
      <c r="D175" s="20" t="s">
        <v>266</v>
      </c>
      <c r="F175" s="21"/>
      <c r="G175"/>
      <c r="H175"/>
      <c r="I175"/>
    </row>
    <row r="176" spans="1:9" ht="12.75">
      <c r="A176" s="20" t="s">
        <v>1050</v>
      </c>
      <c r="B176" s="20" t="s">
        <v>1051</v>
      </c>
      <c r="C176" s="20" t="s">
        <v>1052</v>
      </c>
      <c r="D176" s="20" t="s">
        <v>1053</v>
      </c>
      <c r="F176" s="21"/>
      <c r="G176"/>
      <c r="H176"/>
      <c r="I176"/>
    </row>
    <row r="177" spans="1:9" ht="12.75">
      <c r="A177" s="20" t="s">
        <v>1054</v>
      </c>
      <c r="B177" s="20" t="s">
        <v>1055</v>
      </c>
      <c r="C177" s="20" t="s">
        <v>1056</v>
      </c>
      <c r="D177" s="20" t="s">
        <v>1057</v>
      </c>
      <c r="F177" s="21"/>
      <c r="G177"/>
      <c r="H177"/>
      <c r="I177"/>
    </row>
    <row r="178" spans="1:9" ht="12.75">
      <c r="A178" s="20" t="s">
        <v>1058</v>
      </c>
      <c r="B178" s="20" t="s">
        <v>1059</v>
      </c>
      <c r="C178" s="20" t="s">
        <v>265</v>
      </c>
      <c r="D178" s="20" t="s">
        <v>266</v>
      </c>
      <c r="F178" s="21"/>
      <c r="G178"/>
      <c r="H178"/>
      <c r="I178"/>
    </row>
    <row r="179" spans="1:9" ht="12.75">
      <c r="A179" s="20" t="s">
        <v>1060</v>
      </c>
      <c r="B179" s="20" t="s">
        <v>1061</v>
      </c>
      <c r="C179" s="20" t="s">
        <v>265</v>
      </c>
      <c r="D179" s="20" t="s">
        <v>266</v>
      </c>
      <c r="F179" s="21"/>
      <c r="G179"/>
      <c r="H179"/>
      <c r="I179"/>
    </row>
    <row r="180" spans="1:9" ht="12.75">
      <c r="A180" s="20" t="s">
        <v>1062</v>
      </c>
      <c r="B180" s="20" t="s">
        <v>1063</v>
      </c>
      <c r="C180" s="20" t="s">
        <v>1064</v>
      </c>
      <c r="D180" s="20" t="s">
        <v>1065</v>
      </c>
      <c r="F180" s="21"/>
      <c r="G180"/>
      <c r="H180"/>
      <c r="I180"/>
    </row>
    <row r="181" spans="1:9" ht="12.75">
      <c r="A181" s="20" t="s">
        <v>1066</v>
      </c>
      <c r="B181" s="20" t="s">
        <v>1067</v>
      </c>
      <c r="C181" s="20" t="s">
        <v>265</v>
      </c>
      <c r="D181" s="20" t="s">
        <v>266</v>
      </c>
      <c r="F181" s="21"/>
      <c r="G181"/>
      <c r="H181"/>
      <c r="I181"/>
    </row>
    <row r="182" spans="1:9" ht="12.75">
      <c r="A182" s="20" t="s">
        <v>1068</v>
      </c>
      <c r="B182" s="20" t="s">
        <v>1069</v>
      </c>
      <c r="C182" s="20" t="s">
        <v>265</v>
      </c>
      <c r="D182" s="20" t="s">
        <v>266</v>
      </c>
      <c r="F182" s="21"/>
      <c r="G182"/>
      <c r="H182"/>
      <c r="I182"/>
    </row>
    <row r="183" spans="1:9" ht="12.75">
      <c r="A183" s="20" t="s">
        <v>1070</v>
      </c>
      <c r="B183" s="20" t="s">
        <v>1071</v>
      </c>
      <c r="C183" s="20" t="s">
        <v>1072</v>
      </c>
      <c r="D183" s="20" t="s">
        <v>1073</v>
      </c>
      <c r="F183" s="21"/>
      <c r="G183"/>
      <c r="H183"/>
      <c r="I183"/>
    </row>
    <row r="184" spans="1:9" ht="12.75">
      <c r="A184" s="20" t="s">
        <v>1074</v>
      </c>
      <c r="B184" s="20" t="s">
        <v>1075</v>
      </c>
      <c r="C184" s="20" t="s">
        <v>1076</v>
      </c>
      <c r="D184" s="20" t="s">
        <v>1077</v>
      </c>
      <c r="F184" s="21"/>
      <c r="G184"/>
      <c r="H184"/>
      <c r="I184"/>
    </row>
    <row r="185" spans="1:9" ht="12.75">
      <c r="A185" s="20" t="s">
        <v>1078</v>
      </c>
      <c r="B185" s="20" t="s">
        <v>1079</v>
      </c>
      <c r="C185" s="20" t="s">
        <v>1080</v>
      </c>
      <c r="D185" s="20" t="s">
        <v>1081</v>
      </c>
      <c r="F185" s="21"/>
      <c r="G185"/>
      <c r="H185"/>
      <c r="I185"/>
    </row>
    <row r="186" spans="1:9" ht="12.75">
      <c r="A186" s="20" t="s">
        <v>1082</v>
      </c>
      <c r="B186" s="20" t="s">
        <v>1083</v>
      </c>
      <c r="C186" s="20" t="s">
        <v>1084</v>
      </c>
      <c r="D186" s="20" t="s">
        <v>1085</v>
      </c>
      <c r="F186" s="21"/>
      <c r="G186"/>
      <c r="H186"/>
      <c r="I186"/>
    </row>
    <row r="187" spans="1:9" ht="12.75">
      <c r="A187" s="20" t="s">
        <v>1086</v>
      </c>
      <c r="B187" s="20" t="s">
        <v>1087</v>
      </c>
      <c r="C187" s="20" t="s">
        <v>1088</v>
      </c>
      <c r="D187" s="20" t="s">
        <v>1089</v>
      </c>
      <c r="F187" s="21"/>
      <c r="G187"/>
      <c r="H187"/>
      <c r="I187"/>
    </row>
    <row r="188" spans="1:9" ht="12.75">
      <c r="A188" s="20" t="s">
        <v>1090</v>
      </c>
      <c r="B188" s="20" t="s">
        <v>1091</v>
      </c>
      <c r="C188" s="20" t="s">
        <v>1092</v>
      </c>
      <c r="D188" s="20" t="s">
        <v>1093</v>
      </c>
      <c r="F188" s="21"/>
      <c r="G188"/>
      <c r="H188"/>
      <c r="I188"/>
    </row>
    <row r="189" spans="1:9" ht="12.75">
      <c r="A189" s="20" t="s">
        <v>1094</v>
      </c>
      <c r="B189" s="20" t="s">
        <v>1095</v>
      </c>
      <c r="C189" s="20" t="s">
        <v>1096</v>
      </c>
      <c r="D189" s="20" t="s">
        <v>1097</v>
      </c>
      <c r="F189" s="21"/>
      <c r="G189"/>
      <c r="H189"/>
      <c r="I189"/>
    </row>
    <row r="190" spans="1:9" ht="12.75">
      <c r="A190" s="20" t="s">
        <v>1098</v>
      </c>
      <c r="B190" s="20" t="s">
        <v>1099</v>
      </c>
      <c r="C190" s="20" t="s">
        <v>1100</v>
      </c>
      <c r="D190" s="20" t="s">
        <v>1101</v>
      </c>
      <c r="F190" s="21"/>
      <c r="G190"/>
      <c r="H190"/>
      <c r="I190"/>
    </row>
    <row r="191" spans="1:9" ht="12.75">
      <c r="A191" s="20" t="s">
        <v>1102</v>
      </c>
      <c r="B191" s="20" t="s">
        <v>1103</v>
      </c>
      <c r="C191" s="20" t="s">
        <v>265</v>
      </c>
      <c r="D191" s="20" t="s">
        <v>266</v>
      </c>
      <c r="F191" s="21"/>
      <c r="G191"/>
      <c r="H191"/>
      <c r="I191"/>
    </row>
    <row r="192" spans="1:9" ht="12.75">
      <c r="A192" s="20" t="s">
        <v>1104</v>
      </c>
      <c r="B192" s="20" t="s">
        <v>1105</v>
      </c>
      <c r="C192" s="20" t="s">
        <v>265</v>
      </c>
      <c r="D192" s="20" t="s">
        <v>266</v>
      </c>
      <c r="F192" s="21"/>
      <c r="G192"/>
      <c r="H192"/>
      <c r="I192"/>
    </row>
    <row r="193" spans="1:9" ht="12.75">
      <c r="A193" s="20" t="s">
        <v>1106</v>
      </c>
      <c r="B193" s="20" t="s">
        <v>1107</v>
      </c>
      <c r="C193" s="20" t="s">
        <v>1108</v>
      </c>
      <c r="D193" s="20" t="s">
        <v>1109</v>
      </c>
      <c r="F193" s="21"/>
      <c r="G193"/>
      <c r="H193"/>
      <c r="I193"/>
    </row>
    <row r="194" spans="1:9" ht="12.75">
      <c r="A194" s="20" t="s">
        <v>1110</v>
      </c>
      <c r="B194" s="20" t="s">
        <v>1111</v>
      </c>
      <c r="C194" s="20" t="s">
        <v>1112</v>
      </c>
      <c r="D194" s="20" t="s">
        <v>1113</v>
      </c>
      <c r="F194" s="21"/>
      <c r="G194"/>
      <c r="H194"/>
      <c r="I194"/>
    </row>
    <row r="195" spans="1:9" ht="12.75">
      <c r="A195" s="20" t="s">
        <v>1114</v>
      </c>
      <c r="B195" s="20" t="s">
        <v>1115</v>
      </c>
      <c r="C195" s="20" t="s">
        <v>1116</v>
      </c>
      <c r="D195" s="20" t="s">
        <v>1117</v>
      </c>
      <c r="F195" s="21"/>
      <c r="G195"/>
      <c r="H195"/>
      <c r="I195"/>
    </row>
    <row r="196" spans="1:9" ht="12.75">
      <c r="A196" s="20" t="s">
        <v>1118</v>
      </c>
      <c r="B196" s="20" t="s">
        <v>1119</v>
      </c>
      <c r="C196" s="20" t="s">
        <v>1120</v>
      </c>
      <c r="D196" s="20" t="s">
        <v>1121</v>
      </c>
      <c r="F196" s="21"/>
      <c r="G196"/>
      <c r="H196"/>
      <c r="I196"/>
    </row>
    <row r="197" spans="1:9" ht="12.75">
      <c r="A197" s="20" t="s">
        <v>1122</v>
      </c>
      <c r="B197" s="20" t="s">
        <v>1123</v>
      </c>
      <c r="C197" s="20" t="s">
        <v>1124</v>
      </c>
      <c r="D197" s="20" t="s">
        <v>1125</v>
      </c>
      <c r="F197" s="21"/>
      <c r="G197"/>
      <c r="H197"/>
      <c r="I197"/>
    </row>
    <row r="198" spans="1:9" ht="12.75">
      <c r="A198" s="20" t="s">
        <v>1122</v>
      </c>
      <c r="B198" s="20" t="s">
        <v>1123</v>
      </c>
      <c r="C198" s="20" t="s">
        <v>1124</v>
      </c>
      <c r="D198" s="20" t="s">
        <v>1125</v>
      </c>
      <c r="F198" s="21"/>
      <c r="G198"/>
      <c r="H198"/>
      <c r="I198"/>
    </row>
    <row r="199" spans="1:9" ht="12.75">
      <c r="A199" s="20" t="s">
        <v>1126</v>
      </c>
      <c r="B199" s="20" t="s">
        <v>1127</v>
      </c>
      <c r="C199" s="20" t="s">
        <v>1128</v>
      </c>
      <c r="D199" s="20" t="s">
        <v>1129</v>
      </c>
      <c r="F199" s="21"/>
      <c r="G199"/>
      <c r="H199"/>
      <c r="I199"/>
    </row>
    <row r="200" spans="1:9" ht="12.75">
      <c r="A200" s="20" t="s">
        <v>1130</v>
      </c>
      <c r="B200" s="20" t="s">
        <v>1131</v>
      </c>
      <c r="C200" s="20" t="s">
        <v>1132</v>
      </c>
      <c r="D200" s="20" t="s">
        <v>1133</v>
      </c>
      <c r="F200" s="21"/>
      <c r="G200"/>
      <c r="H200"/>
      <c r="I200"/>
    </row>
    <row r="201" spans="1:9" ht="12.75">
      <c r="A201" s="20" t="s">
        <v>1134</v>
      </c>
      <c r="B201" s="20" t="s">
        <v>1135</v>
      </c>
      <c r="C201" s="20" t="s">
        <v>265</v>
      </c>
      <c r="D201" s="20" t="s">
        <v>266</v>
      </c>
      <c r="F201" s="21"/>
      <c r="G201"/>
      <c r="H201"/>
      <c r="I201"/>
    </row>
    <row r="202" spans="1:9" ht="12.75">
      <c r="A202" s="20" t="s">
        <v>1136</v>
      </c>
      <c r="B202" s="20" t="s">
        <v>1137</v>
      </c>
      <c r="C202" s="20" t="s">
        <v>1138</v>
      </c>
      <c r="D202" s="20" t="s">
        <v>1139</v>
      </c>
      <c r="F202" s="21"/>
      <c r="G202"/>
      <c r="H202"/>
      <c r="I202"/>
    </row>
    <row r="203" spans="1:9" ht="12.75">
      <c r="A203" s="20" t="s">
        <v>1140</v>
      </c>
      <c r="B203" s="20" t="s">
        <v>1141</v>
      </c>
      <c r="C203" s="20" t="s">
        <v>1142</v>
      </c>
      <c r="D203" s="20" t="s">
        <v>1143</v>
      </c>
      <c r="F203" s="21"/>
      <c r="G203"/>
      <c r="H203"/>
      <c r="I203"/>
    </row>
    <row r="204" spans="1:9" ht="12.75">
      <c r="A204" s="20" t="s">
        <v>1144</v>
      </c>
      <c r="B204" s="20" t="s">
        <v>1145</v>
      </c>
      <c r="C204" s="20" t="s">
        <v>1146</v>
      </c>
      <c r="D204" s="20" t="s">
        <v>1147</v>
      </c>
      <c r="F204" s="21"/>
      <c r="G204"/>
      <c r="H204"/>
      <c r="I204"/>
    </row>
    <row r="205" spans="1:9" ht="12.75">
      <c r="A205" s="20" t="s">
        <v>1148</v>
      </c>
      <c r="B205" s="20" t="s">
        <v>1149</v>
      </c>
      <c r="C205" s="20" t="s">
        <v>1150</v>
      </c>
      <c r="D205" s="20" t="s">
        <v>1151</v>
      </c>
      <c r="F205" s="21"/>
      <c r="G205"/>
      <c r="H205"/>
      <c r="I205"/>
    </row>
    <row r="206" spans="1:9" ht="12.75">
      <c r="A206" s="20" t="s">
        <v>1152</v>
      </c>
      <c r="B206" s="20" t="s">
        <v>1153</v>
      </c>
      <c r="C206" s="20" t="s">
        <v>1154</v>
      </c>
      <c r="D206" s="20" t="s">
        <v>1155</v>
      </c>
      <c r="F206" s="21"/>
      <c r="G206"/>
      <c r="H206"/>
      <c r="I206"/>
    </row>
    <row r="207" spans="1:9" ht="12.75">
      <c r="A207" s="20" t="s">
        <v>1156</v>
      </c>
      <c r="B207" s="20" t="s">
        <v>1157</v>
      </c>
      <c r="C207" s="20" t="s">
        <v>1158</v>
      </c>
      <c r="D207" s="20" t="s">
        <v>1159</v>
      </c>
      <c r="F207" s="21"/>
      <c r="G207"/>
      <c r="H207"/>
      <c r="I207"/>
    </row>
    <row r="208" spans="1:9" ht="12.75">
      <c r="A208" s="20" t="s">
        <v>1160</v>
      </c>
      <c r="B208" s="20" t="s">
        <v>1161</v>
      </c>
      <c r="C208" s="20" t="s">
        <v>1158</v>
      </c>
      <c r="D208" s="20" t="s">
        <v>1159</v>
      </c>
      <c r="F208" s="21"/>
      <c r="G208"/>
      <c r="H208"/>
      <c r="I208"/>
    </row>
    <row r="209" spans="1:9" ht="12.75">
      <c r="A209" s="20" t="s">
        <v>1162</v>
      </c>
      <c r="B209" s="20" t="s">
        <v>1163</v>
      </c>
      <c r="C209" s="20" t="s">
        <v>1164</v>
      </c>
      <c r="D209" s="20" t="s">
        <v>1165</v>
      </c>
      <c r="F209" s="21"/>
      <c r="G209"/>
      <c r="H209"/>
      <c r="I209"/>
    </row>
    <row r="210" spans="1:9" ht="12.75">
      <c r="A210" s="20" t="s">
        <v>1166</v>
      </c>
      <c r="B210" s="20" t="s">
        <v>1167</v>
      </c>
      <c r="C210" s="20" t="s">
        <v>1168</v>
      </c>
      <c r="D210" s="20" t="s">
        <v>1169</v>
      </c>
      <c r="F210" s="21"/>
      <c r="G210"/>
      <c r="H210"/>
      <c r="I210"/>
    </row>
    <row r="211" spans="1:9" ht="12.75">
      <c r="A211" s="20" t="s">
        <v>1170</v>
      </c>
      <c r="B211" s="20" t="s">
        <v>1171</v>
      </c>
      <c r="C211" s="20" t="s">
        <v>1172</v>
      </c>
      <c r="D211" s="20" t="s">
        <v>1173</v>
      </c>
      <c r="F211" s="21"/>
      <c r="G211"/>
      <c r="H211"/>
      <c r="I211"/>
    </row>
    <row r="212" spans="1:9" ht="12.75">
      <c r="A212" s="20" t="s">
        <v>1174</v>
      </c>
      <c r="B212" s="20" t="s">
        <v>1175</v>
      </c>
      <c r="C212" s="20" t="s">
        <v>1176</v>
      </c>
      <c r="D212" s="20" t="s">
        <v>1177</v>
      </c>
      <c r="F212" s="21"/>
      <c r="G212"/>
      <c r="H212"/>
      <c r="I212"/>
    </row>
    <row r="213" spans="1:9" ht="12.75">
      <c r="A213" s="20" t="s">
        <v>1178</v>
      </c>
      <c r="B213" s="20" t="s">
        <v>1179</v>
      </c>
      <c r="C213" s="20" t="s">
        <v>1180</v>
      </c>
      <c r="D213" s="20" t="s">
        <v>1181</v>
      </c>
      <c r="F213" s="21"/>
      <c r="G213"/>
      <c r="H213"/>
      <c r="I213"/>
    </row>
    <row r="214" spans="1:9" ht="12.75">
      <c r="A214" s="20" t="s">
        <v>1182</v>
      </c>
      <c r="B214" s="20" t="s">
        <v>1183</v>
      </c>
      <c r="C214" s="20" t="s">
        <v>1184</v>
      </c>
      <c r="D214" s="20" t="s">
        <v>1185</v>
      </c>
      <c r="F214" s="21"/>
      <c r="G214"/>
      <c r="H214"/>
      <c r="I214"/>
    </row>
    <row r="215" spans="1:9" ht="12.75">
      <c r="A215" s="20" t="s">
        <v>1186</v>
      </c>
      <c r="B215" s="20" t="s">
        <v>1187</v>
      </c>
      <c r="C215" s="20" t="s">
        <v>1188</v>
      </c>
      <c r="D215" s="20" t="s">
        <v>1189</v>
      </c>
      <c r="F215" s="21"/>
      <c r="G215"/>
      <c r="H215"/>
      <c r="I215"/>
    </row>
    <row r="216" spans="1:9" ht="12.75">
      <c r="A216" s="20" t="s">
        <v>1190</v>
      </c>
      <c r="B216" s="20" t="s">
        <v>1191</v>
      </c>
      <c r="C216" s="20" t="s">
        <v>1188</v>
      </c>
      <c r="D216" s="20" t="s">
        <v>1189</v>
      </c>
      <c r="F216" s="21"/>
      <c r="G216"/>
      <c r="H216"/>
      <c r="I216"/>
    </row>
    <row r="217" spans="1:9" ht="12.75">
      <c r="A217" s="20" t="s">
        <v>1192</v>
      </c>
      <c r="B217" s="20" t="s">
        <v>1193</v>
      </c>
      <c r="C217" s="20" t="s">
        <v>1194</v>
      </c>
      <c r="D217" s="20" t="s">
        <v>1195</v>
      </c>
      <c r="F217" s="21"/>
      <c r="G217"/>
      <c r="H217"/>
      <c r="I217"/>
    </row>
    <row r="218" spans="1:9" ht="12.75">
      <c r="A218" s="20" t="s">
        <v>1196</v>
      </c>
      <c r="B218" s="20" t="s">
        <v>1197</v>
      </c>
      <c r="C218" s="20" t="s">
        <v>1198</v>
      </c>
      <c r="D218" s="20" t="s">
        <v>1199</v>
      </c>
      <c r="F218" s="21"/>
      <c r="G218"/>
      <c r="H218"/>
      <c r="I218"/>
    </row>
    <row r="219" spans="1:9" ht="12.75">
      <c r="A219" s="20" t="s">
        <v>1200</v>
      </c>
      <c r="B219" s="20" t="s">
        <v>1201</v>
      </c>
      <c r="C219" s="20" t="s">
        <v>1202</v>
      </c>
      <c r="D219" s="20" t="s">
        <v>1203</v>
      </c>
      <c r="F219" s="21"/>
      <c r="G219"/>
      <c r="H219"/>
      <c r="I219"/>
    </row>
    <row r="220" spans="1:9" ht="12.75">
      <c r="A220" s="20" t="s">
        <v>1204</v>
      </c>
      <c r="B220" s="20" t="s">
        <v>1205</v>
      </c>
      <c r="C220" s="20" t="s">
        <v>265</v>
      </c>
      <c r="D220" s="20" t="s">
        <v>266</v>
      </c>
      <c r="F220" s="21"/>
      <c r="G220"/>
      <c r="H220"/>
      <c r="I220"/>
    </row>
    <row r="221" spans="1:9" ht="12.75">
      <c r="A221" s="20" t="s">
        <v>1206</v>
      </c>
      <c r="B221" s="20" t="s">
        <v>1207</v>
      </c>
      <c r="C221" s="20" t="s">
        <v>1208</v>
      </c>
      <c r="D221" s="20" t="s">
        <v>1209</v>
      </c>
      <c r="F221" s="21"/>
      <c r="G221"/>
      <c r="H221"/>
      <c r="I221"/>
    </row>
    <row r="222" spans="1:9" ht="12.75">
      <c r="A222" s="20" t="s">
        <v>1210</v>
      </c>
      <c r="B222" s="20" t="s">
        <v>1211</v>
      </c>
      <c r="C222" s="20" t="s">
        <v>1212</v>
      </c>
      <c r="D222" s="20" t="s">
        <v>1213</v>
      </c>
      <c r="F222" s="21"/>
      <c r="G222"/>
      <c r="H222"/>
      <c r="I222"/>
    </row>
    <row r="223" spans="1:9" ht="12.75">
      <c r="A223" s="20" t="s">
        <v>1214</v>
      </c>
      <c r="B223" s="20" t="s">
        <v>1215</v>
      </c>
      <c r="C223" s="20" t="s">
        <v>1216</v>
      </c>
      <c r="D223" s="20" t="s">
        <v>1217</v>
      </c>
      <c r="F223" s="21"/>
      <c r="G223"/>
      <c r="H223"/>
      <c r="I223"/>
    </row>
    <row r="224" spans="1:9" ht="12.75">
      <c r="A224" s="20" t="s">
        <v>1218</v>
      </c>
      <c r="B224" s="20" t="s">
        <v>1219</v>
      </c>
      <c r="C224" s="20" t="s">
        <v>1220</v>
      </c>
      <c r="D224" s="20" t="s">
        <v>1221</v>
      </c>
      <c r="F224" s="21"/>
      <c r="G224"/>
      <c r="H224"/>
      <c r="I224"/>
    </row>
    <row r="225" spans="1:9" ht="12.75">
      <c r="A225" s="20" t="s">
        <v>1222</v>
      </c>
      <c r="B225" s="20" t="s">
        <v>1223</v>
      </c>
      <c r="C225" s="20" t="s">
        <v>265</v>
      </c>
      <c r="D225" s="20" t="s">
        <v>266</v>
      </c>
      <c r="F225" s="21"/>
      <c r="G225"/>
      <c r="H225"/>
      <c r="I225"/>
    </row>
    <row r="226" spans="1:9" ht="12.75">
      <c r="A226" s="20" t="s">
        <v>1224</v>
      </c>
      <c r="B226" s="20" t="s">
        <v>1225</v>
      </c>
      <c r="C226" s="20" t="s">
        <v>1226</v>
      </c>
      <c r="D226" s="20" t="s">
        <v>1227</v>
      </c>
      <c r="F226" s="21"/>
      <c r="G226"/>
      <c r="H226"/>
      <c r="I226"/>
    </row>
    <row r="227" spans="1:9" ht="12.75">
      <c r="A227" s="20" t="s">
        <v>1228</v>
      </c>
      <c r="B227" s="20" t="s">
        <v>1229</v>
      </c>
      <c r="C227" s="20" t="s">
        <v>1230</v>
      </c>
      <c r="D227" s="20" t="s">
        <v>1231</v>
      </c>
      <c r="F227" s="21"/>
      <c r="G227"/>
      <c r="H227"/>
      <c r="I227"/>
    </row>
    <row r="228" spans="1:9" ht="12.75">
      <c r="A228" s="20" t="s">
        <v>1232</v>
      </c>
      <c r="B228" s="20" t="s">
        <v>1233</v>
      </c>
      <c r="C228" s="20" t="s">
        <v>1234</v>
      </c>
      <c r="D228" s="20" t="s">
        <v>1235</v>
      </c>
      <c r="F228" s="21"/>
      <c r="G228"/>
      <c r="H228"/>
      <c r="I228"/>
    </row>
    <row r="229" spans="1:9" ht="12.75">
      <c r="A229" s="20" t="s">
        <v>1236</v>
      </c>
      <c r="B229" s="20" t="s">
        <v>1237</v>
      </c>
      <c r="C229" s="20" t="s">
        <v>712</v>
      </c>
      <c r="D229" s="20" t="s">
        <v>713</v>
      </c>
      <c r="F229" s="21"/>
      <c r="G229"/>
      <c r="H229"/>
      <c r="I229"/>
    </row>
    <row r="230" spans="1:9" ht="12.75">
      <c r="A230" s="20" t="s">
        <v>1238</v>
      </c>
      <c r="B230" s="20" t="s">
        <v>1239</v>
      </c>
      <c r="C230" s="20" t="s">
        <v>265</v>
      </c>
      <c r="D230" s="20" t="s">
        <v>266</v>
      </c>
      <c r="F230" s="21"/>
      <c r="G230"/>
      <c r="H230"/>
      <c r="I230"/>
    </row>
    <row r="231" spans="1:9" ht="12.75">
      <c r="A231" s="20" t="s">
        <v>1240</v>
      </c>
      <c r="B231" s="20" t="s">
        <v>1241</v>
      </c>
      <c r="C231" s="20" t="s">
        <v>1242</v>
      </c>
      <c r="D231" s="20" t="s">
        <v>1243</v>
      </c>
      <c r="F231" s="21"/>
      <c r="G231"/>
      <c r="H231"/>
      <c r="I231"/>
    </row>
    <row r="232" spans="1:9" ht="12.75">
      <c r="A232" s="20" t="s">
        <v>1244</v>
      </c>
      <c r="B232" s="20" t="s">
        <v>1245</v>
      </c>
      <c r="C232" s="20" t="s">
        <v>1246</v>
      </c>
      <c r="D232" s="20" t="s">
        <v>1247</v>
      </c>
      <c r="F232" s="21"/>
      <c r="G232"/>
      <c r="H232"/>
      <c r="I232"/>
    </row>
    <row r="233" spans="1:9" ht="12.75">
      <c r="A233" s="20" t="s">
        <v>1248</v>
      </c>
      <c r="B233" s="20" t="s">
        <v>1249</v>
      </c>
      <c r="C233" s="20" t="s">
        <v>1250</v>
      </c>
      <c r="D233" s="20" t="s">
        <v>1251</v>
      </c>
      <c r="F233" s="21"/>
      <c r="G233"/>
      <c r="H233"/>
      <c r="I233"/>
    </row>
    <row r="234" spans="1:9" ht="12.75">
      <c r="A234" s="20" t="s">
        <v>1252</v>
      </c>
      <c r="B234" s="20" t="s">
        <v>1253</v>
      </c>
      <c r="C234" s="20" t="s">
        <v>1254</v>
      </c>
      <c r="D234" s="20" t="s">
        <v>1255</v>
      </c>
      <c r="F234" s="21"/>
      <c r="G234"/>
      <c r="H234"/>
      <c r="I234"/>
    </row>
    <row r="235" spans="1:9" ht="12.75">
      <c r="A235" s="20" t="s">
        <v>1256</v>
      </c>
      <c r="B235" s="20" t="s">
        <v>1257</v>
      </c>
      <c r="C235" s="20" t="s">
        <v>265</v>
      </c>
      <c r="D235" s="20" t="s">
        <v>266</v>
      </c>
      <c r="F235" s="21"/>
      <c r="G235"/>
      <c r="H235"/>
      <c r="I235"/>
    </row>
    <row r="236" spans="1:9" ht="12.75">
      <c r="A236" s="20" t="s">
        <v>1258</v>
      </c>
      <c r="B236" s="20" t="s">
        <v>1259</v>
      </c>
      <c r="C236" s="20" t="s">
        <v>265</v>
      </c>
      <c r="D236" s="20" t="s">
        <v>266</v>
      </c>
      <c r="F236" s="21"/>
      <c r="G236"/>
      <c r="H236"/>
      <c r="I236"/>
    </row>
    <row r="237" spans="1:9" ht="12.75">
      <c r="A237" s="20" t="s">
        <v>1260</v>
      </c>
      <c r="B237" s="20" t="s">
        <v>1261</v>
      </c>
      <c r="C237" s="20" t="s">
        <v>1262</v>
      </c>
      <c r="D237" s="20" t="s">
        <v>1263</v>
      </c>
      <c r="F237" s="21"/>
      <c r="G237"/>
      <c r="H237"/>
      <c r="I237"/>
    </row>
    <row r="238" spans="1:9" ht="12.75">
      <c r="A238" s="20" t="s">
        <v>1264</v>
      </c>
      <c r="B238" s="20" t="s">
        <v>1265</v>
      </c>
      <c r="C238" s="20" t="s">
        <v>265</v>
      </c>
      <c r="D238" s="20" t="s">
        <v>266</v>
      </c>
      <c r="F238" s="21"/>
      <c r="G238"/>
      <c r="H238"/>
      <c r="I238"/>
    </row>
    <row r="239" spans="1:9" ht="12.75">
      <c r="A239" s="20" t="s">
        <v>1266</v>
      </c>
      <c r="B239" s="20" t="s">
        <v>1267</v>
      </c>
      <c r="C239" s="20" t="s">
        <v>1268</v>
      </c>
      <c r="D239" s="20" t="s">
        <v>1269</v>
      </c>
      <c r="F239" s="21"/>
      <c r="G239"/>
      <c r="H239"/>
      <c r="I239"/>
    </row>
    <row r="240" spans="1:9" ht="12.75">
      <c r="A240" s="20" t="s">
        <v>1270</v>
      </c>
      <c r="B240" s="20" t="s">
        <v>1271</v>
      </c>
      <c r="C240" s="20" t="s">
        <v>1272</v>
      </c>
      <c r="D240" s="20" t="s">
        <v>1273</v>
      </c>
      <c r="F240" s="21"/>
      <c r="G240"/>
      <c r="H240"/>
      <c r="I240"/>
    </row>
    <row r="241" spans="1:9" ht="12.75">
      <c r="A241" s="20" t="s">
        <v>1274</v>
      </c>
      <c r="B241" s="20" t="s">
        <v>1275</v>
      </c>
      <c r="C241" s="20" t="s">
        <v>1276</v>
      </c>
      <c r="D241" s="20" t="s">
        <v>266</v>
      </c>
      <c r="F241" s="21"/>
      <c r="G241"/>
      <c r="H241"/>
      <c r="I241"/>
    </row>
    <row r="242" spans="1:9" ht="12.75">
      <c r="A242" s="20" t="s">
        <v>1277</v>
      </c>
      <c r="B242" s="20" t="s">
        <v>1278</v>
      </c>
      <c r="C242" s="20" t="s">
        <v>1279</v>
      </c>
      <c r="D242" s="20" t="s">
        <v>1280</v>
      </c>
      <c r="F242" s="21"/>
      <c r="G242"/>
      <c r="H242"/>
      <c r="I242"/>
    </row>
    <row r="243" spans="1:9" ht="12.75">
      <c r="A243" s="20" t="s">
        <v>1281</v>
      </c>
      <c r="B243" s="20" t="s">
        <v>1282</v>
      </c>
      <c r="C243" s="20" t="s">
        <v>265</v>
      </c>
      <c r="D243" s="20" t="s">
        <v>266</v>
      </c>
      <c r="F243" s="21"/>
      <c r="G243"/>
      <c r="H243"/>
      <c r="I243"/>
    </row>
    <row r="244" spans="1:9" ht="12.75">
      <c r="A244" s="20" t="s">
        <v>1283</v>
      </c>
      <c r="B244" s="20" t="s">
        <v>1284</v>
      </c>
      <c r="C244" s="20" t="s">
        <v>1285</v>
      </c>
      <c r="D244" s="20" t="s">
        <v>1286</v>
      </c>
      <c r="F244" s="21"/>
      <c r="G244"/>
      <c r="H244"/>
      <c r="I244"/>
    </row>
    <row r="245" spans="1:9" ht="12.75">
      <c r="A245" s="20" t="s">
        <v>1287</v>
      </c>
      <c r="B245" s="20" t="s">
        <v>1288</v>
      </c>
      <c r="C245" s="20" t="s">
        <v>1289</v>
      </c>
      <c r="D245" s="20" t="s">
        <v>1290</v>
      </c>
      <c r="F245" s="21"/>
      <c r="G245"/>
      <c r="H245"/>
      <c r="I245"/>
    </row>
    <row r="246" spans="1:9" ht="12.75">
      <c r="A246" s="20" t="s">
        <v>1291</v>
      </c>
      <c r="B246" s="20" t="s">
        <v>1292</v>
      </c>
      <c r="C246" s="20" t="s">
        <v>1293</v>
      </c>
      <c r="D246" s="20" t="s">
        <v>1294</v>
      </c>
      <c r="F246" s="21"/>
      <c r="G246"/>
      <c r="H246"/>
      <c r="I246"/>
    </row>
    <row r="247" spans="1:9" ht="12.75">
      <c r="A247" s="20" t="s">
        <v>1295</v>
      </c>
      <c r="B247" s="20" t="s">
        <v>1296</v>
      </c>
      <c r="C247" s="20" t="s">
        <v>1262</v>
      </c>
      <c r="D247" s="20" t="s">
        <v>1263</v>
      </c>
      <c r="F247" s="21"/>
      <c r="G247"/>
      <c r="H247"/>
      <c r="I247"/>
    </row>
    <row r="248" spans="1:9" ht="12.75">
      <c r="A248" s="20" t="s">
        <v>1297</v>
      </c>
      <c r="B248" s="20" t="s">
        <v>1298</v>
      </c>
      <c r="C248" s="20" t="s">
        <v>1262</v>
      </c>
      <c r="D248" s="20" t="s">
        <v>1263</v>
      </c>
      <c r="F248" s="21"/>
      <c r="G248"/>
      <c r="H248"/>
      <c r="I248"/>
    </row>
    <row r="249" spans="1:6" ht="12.75">
      <c r="A249" s="20" t="s">
        <v>1299</v>
      </c>
      <c r="B249" s="20" t="s">
        <v>1300</v>
      </c>
      <c r="C249" s="20" t="s">
        <v>265</v>
      </c>
      <c r="D249" s="20" t="s">
        <v>266</v>
      </c>
      <c r="F249" s="21"/>
    </row>
    <row r="250" spans="1:6" ht="12.75">
      <c r="A250" s="20" t="s">
        <v>1301</v>
      </c>
      <c r="B250" s="20" t="s">
        <v>1302</v>
      </c>
      <c r="C250" s="20" t="s">
        <v>1303</v>
      </c>
      <c r="D250" s="20" t="s">
        <v>1304</v>
      </c>
      <c r="F250" s="21"/>
    </row>
    <row r="251" spans="1:6" ht="12.75">
      <c r="A251" s="20" t="s">
        <v>1305</v>
      </c>
      <c r="B251" s="20" t="s">
        <v>1306</v>
      </c>
      <c r="C251" s="20" t="s">
        <v>1303</v>
      </c>
      <c r="D251" s="20" t="s">
        <v>1304</v>
      </c>
      <c r="F251" s="21"/>
    </row>
    <row r="252" spans="1:6" ht="12.75">
      <c r="A252" s="20" t="s">
        <v>1307</v>
      </c>
      <c r="B252" s="20" t="s">
        <v>1308</v>
      </c>
      <c r="C252" s="20" t="s">
        <v>1309</v>
      </c>
      <c r="D252" s="20" t="s">
        <v>1310</v>
      </c>
      <c r="F252" s="21"/>
    </row>
    <row r="253" spans="1:6" ht="12.75">
      <c r="A253" s="20" t="s">
        <v>0</v>
      </c>
      <c r="B253" s="20" t="s">
        <v>1</v>
      </c>
      <c r="C253" s="20" t="s">
        <v>2</v>
      </c>
      <c r="D253" s="20" t="s">
        <v>3</v>
      </c>
      <c r="F253" s="21"/>
    </row>
    <row r="254" spans="1:6" ht="12.75">
      <c r="A254" s="20" t="s">
        <v>4</v>
      </c>
      <c r="B254" s="20" t="s">
        <v>5</v>
      </c>
      <c r="C254" s="20" t="s">
        <v>6</v>
      </c>
      <c r="D254" s="20" t="s">
        <v>7</v>
      </c>
      <c r="F254" s="21"/>
    </row>
    <row r="255" spans="1:6" ht="12.75">
      <c r="A255" s="20" t="s">
        <v>8</v>
      </c>
      <c r="B255" s="20" t="s">
        <v>9</v>
      </c>
      <c r="C255" s="20" t="s">
        <v>265</v>
      </c>
      <c r="D255" s="20" t="s">
        <v>266</v>
      </c>
      <c r="F255" s="21"/>
    </row>
    <row r="256" spans="1:6" ht="12.75">
      <c r="A256" s="20" t="s">
        <v>10</v>
      </c>
      <c r="B256" s="20" t="s">
        <v>11</v>
      </c>
      <c r="C256" s="20" t="s">
        <v>265</v>
      </c>
      <c r="D256" s="20" t="s">
        <v>266</v>
      </c>
      <c r="F256" s="21"/>
    </row>
    <row r="257" spans="1:6" ht="12.75">
      <c r="A257" s="20" t="s">
        <v>12</v>
      </c>
      <c r="B257" s="20" t="s">
        <v>13</v>
      </c>
      <c r="C257" s="20" t="s">
        <v>265</v>
      </c>
      <c r="D257" s="20" t="s">
        <v>266</v>
      </c>
      <c r="F257" s="21"/>
    </row>
    <row r="258" spans="1:6" ht="12.75">
      <c r="A258" s="20" t="s">
        <v>14</v>
      </c>
      <c r="B258" s="20" t="s">
        <v>15</v>
      </c>
      <c r="C258" s="20" t="s">
        <v>265</v>
      </c>
      <c r="D258" s="20" t="s">
        <v>266</v>
      </c>
      <c r="F258" s="21"/>
    </row>
    <row r="259" spans="1:6" ht="12.75">
      <c r="A259" s="20" t="s">
        <v>16</v>
      </c>
      <c r="B259" s="20" t="s">
        <v>17</v>
      </c>
      <c r="C259" s="20" t="s">
        <v>18</v>
      </c>
      <c r="D259" s="20" t="s">
        <v>19</v>
      </c>
      <c r="F259" s="21"/>
    </row>
    <row r="260" spans="1:6" ht="12.75">
      <c r="A260" s="20" t="s">
        <v>20</v>
      </c>
      <c r="B260" s="20" t="s">
        <v>21</v>
      </c>
      <c r="C260" s="20" t="s">
        <v>22</v>
      </c>
      <c r="D260" s="20" t="s">
        <v>23</v>
      </c>
      <c r="F260" s="21"/>
    </row>
    <row r="261" spans="1:6" ht="12.75">
      <c r="A261" s="20" t="s">
        <v>24</v>
      </c>
      <c r="B261" s="20" t="s">
        <v>25</v>
      </c>
      <c r="C261" s="20" t="s">
        <v>26</v>
      </c>
      <c r="D261" s="20" t="s">
        <v>27</v>
      </c>
      <c r="F261" s="21"/>
    </row>
    <row r="262" spans="1:6" ht="12.75">
      <c r="A262" s="20" t="s">
        <v>28</v>
      </c>
      <c r="B262" s="20" t="s">
        <v>29</v>
      </c>
      <c r="C262" s="20" t="s">
        <v>30</v>
      </c>
      <c r="D262" s="20" t="s">
        <v>31</v>
      </c>
      <c r="F262" s="21"/>
    </row>
    <row r="263" spans="1:6" ht="12.75">
      <c r="A263" s="20" t="s">
        <v>32</v>
      </c>
      <c r="B263" s="20" t="s">
        <v>33</v>
      </c>
      <c r="C263" s="20" t="s">
        <v>34</v>
      </c>
      <c r="D263" s="20" t="s">
        <v>35</v>
      </c>
      <c r="F263" s="21"/>
    </row>
    <row r="264" spans="1:6" ht="12.75">
      <c r="A264" s="20" t="s">
        <v>36</v>
      </c>
      <c r="B264" s="20" t="s">
        <v>37</v>
      </c>
      <c r="C264" s="20" t="s">
        <v>38</v>
      </c>
      <c r="D264" s="20" t="s">
        <v>39</v>
      </c>
      <c r="F264" s="21"/>
    </row>
    <row r="265" spans="1:6" ht="12.75">
      <c r="A265" s="20" t="s">
        <v>40</v>
      </c>
      <c r="B265" s="20" t="s">
        <v>41</v>
      </c>
      <c r="C265" s="20" t="s">
        <v>265</v>
      </c>
      <c r="D265" s="20" t="s">
        <v>266</v>
      </c>
      <c r="F265" s="21"/>
    </row>
    <row r="266" spans="1:6" ht="12.75">
      <c r="A266" s="20" t="s">
        <v>42</v>
      </c>
      <c r="B266" s="20" t="s">
        <v>43</v>
      </c>
      <c r="C266" s="20" t="s">
        <v>44</v>
      </c>
      <c r="D266" s="20" t="s">
        <v>45</v>
      </c>
      <c r="F266" s="21"/>
    </row>
    <row r="267" spans="1:6" ht="12.75">
      <c r="A267" s="20" t="s">
        <v>46</v>
      </c>
      <c r="B267" s="20" t="s">
        <v>47</v>
      </c>
      <c r="C267" s="20" t="s">
        <v>48</v>
      </c>
      <c r="D267" s="20" t="s">
        <v>266</v>
      </c>
      <c r="F267" s="21"/>
    </row>
    <row r="268" spans="1:6" ht="12.75">
      <c r="A268" s="20" t="s">
        <v>49</v>
      </c>
      <c r="B268" s="20" t="s">
        <v>50</v>
      </c>
      <c r="C268" s="20" t="s">
        <v>51</v>
      </c>
      <c r="D268" s="20" t="s">
        <v>52</v>
      </c>
      <c r="F268" s="21"/>
    </row>
    <row r="269" spans="1:6" ht="12.75">
      <c r="A269" s="20" t="s">
        <v>53</v>
      </c>
      <c r="B269" s="20" t="s">
        <v>54</v>
      </c>
      <c r="C269" s="20" t="s">
        <v>55</v>
      </c>
      <c r="D269" s="20" t="s">
        <v>56</v>
      </c>
      <c r="F269" s="21"/>
    </row>
    <row r="270" spans="1:6" ht="12.75">
      <c r="A270" s="20" t="s">
        <v>57</v>
      </c>
      <c r="B270" s="20" t="s">
        <v>58</v>
      </c>
      <c r="C270" s="20" t="s">
        <v>59</v>
      </c>
      <c r="D270" s="20" t="s">
        <v>60</v>
      </c>
      <c r="F270" s="21"/>
    </row>
    <row r="271" spans="1:6" ht="12.75">
      <c r="A271" s="20" t="s">
        <v>61</v>
      </c>
      <c r="B271" s="20" t="s">
        <v>62</v>
      </c>
      <c r="C271" s="20" t="s">
        <v>63</v>
      </c>
      <c r="D271" s="20" t="s">
        <v>64</v>
      </c>
      <c r="F271" s="21"/>
    </row>
    <row r="272" spans="1:6" ht="12.75">
      <c r="A272" s="20" t="s">
        <v>65</v>
      </c>
      <c r="B272" s="20" t="s">
        <v>66</v>
      </c>
      <c r="C272" s="20" t="s">
        <v>67</v>
      </c>
      <c r="D272" s="20" t="s">
        <v>68</v>
      </c>
      <c r="F272" s="21"/>
    </row>
    <row r="273" spans="1:4" ht="12.75">
      <c r="A273" s="20" t="s">
        <v>69</v>
      </c>
      <c r="B273" s="20" t="s">
        <v>70</v>
      </c>
      <c r="C273" s="20" t="s">
        <v>71</v>
      </c>
      <c r="D273" s="20" t="s">
        <v>72</v>
      </c>
    </row>
    <row r="274" spans="1:4" ht="12.75">
      <c r="A274" s="20" t="s">
        <v>73</v>
      </c>
      <c r="B274" s="20" t="s">
        <v>74</v>
      </c>
      <c r="C274" s="20" t="s">
        <v>75</v>
      </c>
      <c r="D274" s="20" t="s">
        <v>76</v>
      </c>
    </row>
    <row r="275" spans="1:4" ht="12.75">
      <c r="A275" s="20" t="s">
        <v>77</v>
      </c>
      <c r="B275" s="20" t="s">
        <v>78</v>
      </c>
      <c r="C275" s="20" t="s">
        <v>79</v>
      </c>
      <c r="D275" s="20" t="s">
        <v>80</v>
      </c>
    </row>
    <row r="276" spans="1:4" ht="12.75">
      <c r="A276" s="20" t="s">
        <v>81</v>
      </c>
      <c r="B276" s="20" t="s">
        <v>82</v>
      </c>
      <c r="C276" s="20" t="s">
        <v>83</v>
      </c>
      <c r="D276" s="20" t="s">
        <v>84</v>
      </c>
    </row>
    <row r="277" spans="1:4" ht="12.75">
      <c r="A277" s="20" t="s">
        <v>85</v>
      </c>
      <c r="B277" s="20" t="s">
        <v>86</v>
      </c>
      <c r="C277" s="20" t="s">
        <v>87</v>
      </c>
      <c r="D277" s="20" t="s">
        <v>88</v>
      </c>
    </row>
    <row r="278" spans="1:4" ht="12.75">
      <c r="A278" s="20" t="s">
        <v>89</v>
      </c>
      <c r="B278" s="20" t="s">
        <v>90</v>
      </c>
      <c r="C278" s="20" t="s">
        <v>91</v>
      </c>
      <c r="D278" s="20" t="s">
        <v>92</v>
      </c>
    </row>
    <row r="279" spans="1:4" ht="12.75">
      <c r="A279" s="29" t="s">
        <v>93</v>
      </c>
      <c r="B279" s="25" t="s">
        <v>94</v>
      </c>
      <c r="C279" s="25" t="s">
        <v>95</v>
      </c>
      <c r="D279" s="25" t="s">
        <v>96</v>
      </c>
    </row>
    <row r="280" spans="1:4" ht="12.75">
      <c r="A280"/>
      <c r="B280" s="30" t="s">
        <v>97</v>
      </c>
      <c r="C280" s="25" t="s">
        <v>95</v>
      </c>
      <c r="D280" s="25" t="s">
        <v>96</v>
      </c>
    </row>
    <row r="281" spans="1:2" ht="12.75">
      <c r="A281"/>
      <c r="B281"/>
    </row>
    <row r="282" spans="1:2" ht="12.75">
      <c r="A282"/>
      <c r="B282"/>
    </row>
    <row r="283" spans="1:2" ht="12.75">
      <c r="A283"/>
      <c r="B283"/>
    </row>
    <row r="284" spans="1:2" ht="12.75">
      <c r="A284"/>
      <c r="B284"/>
    </row>
  </sheetData>
  <sheetProtection/>
  <hyperlinks>
    <hyperlink ref="D227" r:id="rId1" display="kash.aujla@smnhst.nhs.uk"/>
    <hyperlink ref="D100" r:id="rId2" display="Ben.Teasdale@homerton.nhs.uk"/>
    <hyperlink ref="D125" r:id="rId3" display="june.edhouse@mcht.nhs.uk"/>
    <hyperlink ref="D113" r:id="rId4" display="Ayman.jundi@lthtr.nhs.uk"/>
    <hyperlink ref="D112" r:id="rId5" display="Ayman.jundi@lthtr.nhs.uk"/>
    <hyperlink ref="D237" r:id="rId6" display="george.oduro@ulh.nhs.uk"/>
    <hyperlink ref="D54" r:id="rId7" display="Vincent.Kika@dvh.nhs.uk"/>
    <hyperlink ref="D244" r:id="rId8" display="Fiona.Saunders@uhsm.nhs.uk"/>
    <hyperlink ref="D131" r:id="rId9" display="Ikenna.Ezeilo@mkgeneral.nhs.uk"/>
    <hyperlink ref="D4" r:id="rId10" display="Briar.Stewart@alderhey.nhs.uk"/>
    <hyperlink ref="D162" r:id="rId11" display="Christopher.wood@pat.nhs.uk"/>
    <hyperlink ref="D102" r:id="rId12" display="Fey.Probst@imperial.nhs.uk"/>
    <hyperlink ref="D209" r:id="rId13" display="Andrew.Adair@stees.nhs.uk"/>
    <hyperlink ref="D210" r:id="rId14" display="Andrew.Adair@stees.nhs.uk"/>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rgb="FF00B0F0"/>
    <pageSetUpPr fitToPage="1"/>
  </sheetPr>
  <dimension ref="A1:H53"/>
  <sheetViews>
    <sheetView showGridLines="0" zoomScale="85" zoomScaleNormal="85" zoomScalePageLayoutView="0" workbookViewId="0" topLeftCell="A1">
      <selection activeCell="B1" sqref="B1"/>
    </sheetView>
  </sheetViews>
  <sheetFormatPr defaultColWidth="9.140625" defaultRowHeight="12.75"/>
  <cols>
    <col min="1" max="1" width="3.7109375" style="32" customWidth="1"/>
    <col min="2" max="2" width="84.421875" style="69" customWidth="1"/>
    <col min="3" max="3" width="15.7109375" style="70" customWidth="1"/>
    <col min="4" max="6" width="15.7109375" style="32" customWidth="1"/>
    <col min="7" max="7" width="15.00390625" style="32" customWidth="1"/>
    <col min="8" max="16384" width="9.140625" style="32" customWidth="1"/>
  </cols>
  <sheetData>
    <row r="1" spans="1:8" ht="39" customHeight="1">
      <c r="A1" s="165" t="s">
        <v>1338</v>
      </c>
      <c r="B1" s="164"/>
      <c r="C1" s="34"/>
      <c r="D1" s="33"/>
      <c r="E1" s="33"/>
      <c r="F1" s="33"/>
      <c r="G1" s="33"/>
      <c r="H1" s="33"/>
    </row>
    <row r="2" spans="1:3" s="36" customFormat="1" ht="4.5" customHeight="1">
      <c r="A2" s="35"/>
      <c r="C2" s="37"/>
    </row>
    <row r="3" spans="1:3" s="31" customFormat="1" ht="15.75">
      <c r="A3" s="238" t="s">
        <v>98</v>
      </c>
      <c r="B3" s="238"/>
      <c r="C3" s="38"/>
    </row>
    <row r="4" spans="1:3" s="31" customFormat="1" ht="6" customHeight="1" thickBot="1">
      <c r="A4" s="149"/>
      <c r="B4" s="149"/>
      <c r="C4" s="38"/>
    </row>
    <row r="5" spans="1:8" s="31" customFormat="1" ht="15" customHeight="1" thickTop="1">
      <c r="A5" s="39" t="s">
        <v>99</v>
      </c>
      <c r="B5" s="40"/>
      <c r="C5" s="41" t="s">
        <v>100</v>
      </c>
      <c r="D5" s="41" t="s">
        <v>101</v>
      </c>
      <c r="E5" s="41" t="s">
        <v>102</v>
      </c>
      <c r="F5" s="41" t="s">
        <v>103</v>
      </c>
      <c r="G5" s="41" t="s">
        <v>104</v>
      </c>
      <c r="H5" s="41" t="s">
        <v>105</v>
      </c>
    </row>
    <row r="6" spans="1:7" ht="12.75" customHeight="1">
      <c r="A6" s="239" t="s">
        <v>106</v>
      </c>
      <c r="B6" s="240"/>
      <c r="C6" s="42" t="s">
        <v>107</v>
      </c>
      <c r="D6" s="42" t="s">
        <v>108</v>
      </c>
      <c r="E6" s="42" t="s">
        <v>109</v>
      </c>
      <c r="F6" s="42" t="s">
        <v>109</v>
      </c>
      <c r="G6" s="42" t="s">
        <v>110</v>
      </c>
    </row>
    <row r="7" spans="1:7" ht="12.75">
      <c r="A7" s="43" t="s">
        <v>111</v>
      </c>
      <c r="B7" s="44"/>
      <c r="C7" s="45"/>
      <c r="D7" s="45">
        <v>39326</v>
      </c>
      <c r="E7" s="45">
        <v>39334</v>
      </c>
      <c r="F7" s="45">
        <v>39334</v>
      </c>
      <c r="G7" s="45">
        <v>39335</v>
      </c>
    </row>
    <row r="8" spans="1:7" ht="12.75">
      <c r="A8" s="241" t="s">
        <v>112</v>
      </c>
      <c r="B8" s="242"/>
      <c r="C8" s="46">
        <v>0.9743055555555555</v>
      </c>
      <c r="D8" s="46">
        <v>0.9743055555555555</v>
      </c>
      <c r="E8" s="46">
        <v>0.5652777777777778</v>
      </c>
      <c r="F8" s="46">
        <v>0.5902777777777778</v>
      </c>
      <c r="G8" s="46">
        <v>0.9743055555555555</v>
      </c>
    </row>
    <row r="9" spans="1:7" ht="12.75" hidden="1">
      <c r="A9" s="43"/>
      <c r="B9" s="47"/>
      <c r="C9" s="48"/>
      <c r="D9" s="48"/>
      <c r="E9" s="48"/>
      <c r="F9" s="48"/>
      <c r="G9" s="48"/>
    </row>
    <row r="10" spans="1:7" ht="12.75">
      <c r="A10" s="49" t="s">
        <v>113</v>
      </c>
      <c r="B10" s="50" t="s">
        <v>114</v>
      </c>
      <c r="C10" s="51" t="s">
        <v>115</v>
      </c>
      <c r="D10" s="51" t="s">
        <v>116</v>
      </c>
      <c r="E10" s="51" t="s">
        <v>116</v>
      </c>
      <c r="F10" s="51" t="s">
        <v>116</v>
      </c>
      <c r="G10" s="51" t="s">
        <v>115</v>
      </c>
    </row>
    <row r="11" spans="1:7" ht="12.75">
      <c r="A11" s="49" t="s">
        <v>117</v>
      </c>
      <c r="B11" s="52" t="s">
        <v>118</v>
      </c>
      <c r="C11" s="51" t="s">
        <v>241</v>
      </c>
      <c r="D11" s="51" t="s">
        <v>241</v>
      </c>
      <c r="E11" s="51" t="s">
        <v>241</v>
      </c>
      <c r="F11" s="51" t="s">
        <v>241</v>
      </c>
      <c r="G11" s="51" t="s">
        <v>248</v>
      </c>
    </row>
    <row r="12" spans="1:7" ht="12.75">
      <c r="A12" s="49" t="s">
        <v>119</v>
      </c>
      <c r="B12" s="52" t="s">
        <v>120</v>
      </c>
      <c r="C12" s="51" t="s">
        <v>115</v>
      </c>
      <c r="D12" s="51" t="s">
        <v>121</v>
      </c>
      <c r="E12" s="51" t="s">
        <v>115</v>
      </c>
      <c r="F12" s="51" t="s">
        <v>121</v>
      </c>
      <c r="G12" s="51" t="s">
        <v>121</v>
      </c>
    </row>
    <row r="13" spans="1:7" ht="12.75">
      <c r="A13" s="49" t="s">
        <v>122</v>
      </c>
      <c r="B13" s="52" t="s">
        <v>123</v>
      </c>
      <c r="C13" s="51" t="s">
        <v>124</v>
      </c>
      <c r="D13" s="51" t="s">
        <v>125</v>
      </c>
      <c r="E13" s="51" t="s">
        <v>124</v>
      </c>
      <c r="F13" s="51" t="s">
        <v>126</v>
      </c>
      <c r="G13" s="51" t="s">
        <v>126</v>
      </c>
    </row>
    <row r="14" spans="1:7" ht="12" customHeight="1" hidden="1">
      <c r="A14" s="49"/>
      <c r="B14" s="53"/>
      <c r="C14" s="54" t="s">
        <v>127</v>
      </c>
      <c r="D14" s="54" t="s">
        <v>127</v>
      </c>
      <c r="E14" s="54" t="s">
        <v>127</v>
      </c>
      <c r="F14" s="54">
        <v>1</v>
      </c>
      <c r="G14" s="54">
        <v>1</v>
      </c>
    </row>
    <row r="15" spans="1:7" ht="11.25" customHeight="1" hidden="1">
      <c r="A15" s="49"/>
      <c r="B15" s="55"/>
      <c r="C15" s="56" t="s">
        <v>127</v>
      </c>
      <c r="D15" s="56">
        <v>1</v>
      </c>
      <c r="E15" s="56" t="s">
        <v>127</v>
      </c>
      <c r="F15" s="56" t="s">
        <v>127</v>
      </c>
      <c r="G15" s="56" t="s">
        <v>127</v>
      </c>
    </row>
    <row r="16" spans="1:7" ht="11.25" customHeight="1">
      <c r="A16" s="49" t="s">
        <v>128</v>
      </c>
      <c r="B16" s="52" t="s">
        <v>129</v>
      </c>
      <c r="C16" s="46">
        <v>0.02361111111111111</v>
      </c>
      <c r="D16" s="46">
        <v>0.027777777777777776</v>
      </c>
      <c r="E16" s="46">
        <v>0.7638888888888888</v>
      </c>
      <c r="F16" s="46"/>
      <c r="G16" s="46"/>
    </row>
    <row r="17" spans="1:7" ht="12.75">
      <c r="A17" s="49" t="s">
        <v>130</v>
      </c>
      <c r="B17" s="52" t="s">
        <v>131</v>
      </c>
      <c r="C17" s="51" t="s">
        <v>115</v>
      </c>
      <c r="D17" s="51" t="s">
        <v>594</v>
      </c>
      <c r="E17" s="51" t="s">
        <v>115</v>
      </c>
      <c r="F17" s="51" t="s">
        <v>594</v>
      </c>
      <c r="G17" s="51" t="s">
        <v>594</v>
      </c>
    </row>
    <row r="18" spans="1:7" ht="12.75">
      <c r="A18" s="49" t="s">
        <v>132</v>
      </c>
      <c r="B18" s="52" t="s">
        <v>133</v>
      </c>
      <c r="C18" s="51" t="s">
        <v>115</v>
      </c>
      <c r="D18" s="51" t="s">
        <v>121</v>
      </c>
      <c r="E18" s="51" t="s">
        <v>115</v>
      </c>
      <c r="F18" s="51" t="s">
        <v>121</v>
      </c>
      <c r="G18" s="51" t="s">
        <v>121</v>
      </c>
    </row>
    <row r="19" spans="1:7" ht="12.75">
      <c r="A19" s="49" t="s">
        <v>134</v>
      </c>
      <c r="B19" s="52" t="s">
        <v>135</v>
      </c>
      <c r="C19" s="46">
        <v>0.06041666666666667</v>
      </c>
      <c r="D19" s="46">
        <v>0.1111111111111111</v>
      </c>
      <c r="E19" s="46">
        <v>0.8055555555555555</v>
      </c>
      <c r="F19" s="46"/>
      <c r="G19" s="46">
        <v>0.9979166666666667</v>
      </c>
    </row>
    <row r="20" spans="1:7" ht="12.75">
      <c r="A20" s="49" t="s">
        <v>136</v>
      </c>
      <c r="B20" s="52" t="s">
        <v>137</v>
      </c>
      <c r="C20" s="51" t="s">
        <v>115</v>
      </c>
      <c r="D20" s="51" t="s">
        <v>121</v>
      </c>
      <c r="E20" s="51" t="s">
        <v>115</v>
      </c>
      <c r="F20" s="51" t="s">
        <v>121</v>
      </c>
      <c r="G20" s="51" t="s">
        <v>121</v>
      </c>
    </row>
    <row r="21" spans="1:7" ht="12.75">
      <c r="A21" s="49" t="s">
        <v>138</v>
      </c>
      <c r="B21" s="52" t="s">
        <v>139</v>
      </c>
      <c r="C21" s="46">
        <v>0.07430555555555556</v>
      </c>
      <c r="D21" s="51"/>
      <c r="E21" s="46"/>
      <c r="F21" s="51"/>
      <c r="G21" s="51"/>
    </row>
    <row r="22" spans="1:7" ht="12.75">
      <c r="A22" s="49" t="s">
        <v>140</v>
      </c>
      <c r="B22" s="52" t="s">
        <v>141</v>
      </c>
      <c r="C22" s="45" t="s">
        <v>115</v>
      </c>
      <c r="D22" s="45" t="s">
        <v>115</v>
      </c>
      <c r="E22" s="45" t="s">
        <v>121</v>
      </c>
      <c r="F22" s="45" t="s">
        <v>121</v>
      </c>
      <c r="G22" s="45" t="s">
        <v>121</v>
      </c>
    </row>
    <row r="23" spans="1:7" ht="12.75">
      <c r="A23" s="49" t="s">
        <v>142</v>
      </c>
      <c r="B23" s="47" t="s">
        <v>143</v>
      </c>
      <c r="C23" s="46">
        <v>0.13958333333333334</v>
      </c>
      <c r="D23" s="46">
        <v>0.13958333333333334</v>
      </c>
      <c r="E23" s="46">
        <v>0.7229166666666668</v>
      </c>
      <c r="F23" s="46">
        <v>0.7395833333333334</v>
      </c>
      <c r="G23" s="46">
        <v>0.08333333333333333</v>
      </c>
    </row>
    <row r="24" spans="1:7" ht="12.75" hidden="1">
      <c r="A24" s="57"/>
      <c r="B24" s="58"/>
      <c r="C24" s="59"/>
      <c r="D24" s="59"/>
      <c r="E24" s="59"/>
      <c r="F24" s="59"/>
      <c r="G24" s="59"/>
    </row>
    <row r="25" spans="1:7" ht="49.5" customHeight="1">
      <c r="A25" s="243" t="s">
        <v>144</v>
      </c>
      <c r="B25" s="244"/>
      <c r="C25" s="60"/>
      <c r="D25" s="60"/>
      <c r="E25" s="60"/>
      <c r="F25" s="60"/>
      <c r="G25" s="60"/>
    </row>
    <row r="26" spans="1:7" ht="129.75" customHeight="1" thickBot="1">
      <c r="A26" s="235" t="s">
        <v>145</v>
      </c>
      <c r="B26" s="236"/>
      <c r="C26" s="61" t="str">
        <f>IF(C41="","",C41&amp;CHAR(10))&amp;IF(C42="","",C42&amp;CHAR(10))&amp;IF(C43="","",C43&amp;CHAR(10))&amp;IF(C44="","",C44&amp;CHAR(10))&amp;IF(C45="","",C45&amp;CHAR(10))&amp;IF(C46="","",C46&amp;CHAR(10))&amp;IF(C47="","",C47&amp;CHAR(10))&amp;IF(C48="","",C48&amp;CHAR(10))&amp;IF(C49="","",C49&amp;CHAR(10))&amp;IF(C50="","",C50&amp;CHAR(10))&amp;IF(C51="","",C51&amp;CHAR(10))&amp;C52</f>
        <v>Enter date of arrival.  
</v>
      </c>
      <c r="D26" s="61" t="str">
        <f>IF(D41="","",D41&amp;CHAR(10))&amp;IF(D42="","",D42&amp;CHAR(10))&amp;IF(D43="","",D43&amp;CHAR(10))&amp;IF(D44="","",D44&amp;CHAR(10))&amp;IF(D45="","",D45&amp;CHAR(10))&amp;IF(D46="","",D46&amp;CHAR(10))&amp;IF(D47="","",D47&amp;CHAR(10))&amp;IF(D48="","",D48&amp;CHAR(10))&amp;IF(D49="","",D49&amp;CHAR(10))&amp;IF(D50="","",D50&amp;CHAR(10))&amp;IF(D51="","",D51&amp;CHAR(10))&amp;D52</f>
        <v>Inconsistent answers re: analgesia (check answers to Qs 3 &amp; 5). 
</v>
      </c>
      <c r="E26" s="61" t="str">
        <f>IF(E41="","",E41&amp;CHAR(10))&amp;IF(E42="","",E42&amp;CHAR(10))&amp;IF(E43="","",E43&amp;CHAR(10))&amp;IF(E44="","",E44&amp;CHAR(10))&amp;IF(E45="","",E45&amp;CHAR(10))&amp;IF(E46="","",E46&amp;CHAR(10))&amp;IF(E47="","",E47&amp;CHAR(10))&amp;IF(E48="","",E48&amp;CHAR(10))&amp;IF(E49="","",E49&amp;CHAR(10))&amp;IF(E50="","",E50&amp;CHAR(10))&amp;IF(E51="","",E51&amp;CHAR(10))&amp;E52</f>
        <v>Warning: left department before analgesia / check times. 
Warning: left department before X-Ray / check times. 
</v>
      </c>
      <c r="F26" s="61" t="str">
        <f>IF(F41="","",F41&amp;CHAR(10))&amp;IF(F42="","",F42&amp;CHAR(10))&amp;IF(F43="","",F43&amp;CHAR(10))&amp;IF(F44="","",F44&amp;CHAR(10))&amp;IF(F45="","",F45&amp;CHAR(10))&amp;IF(F46="","",F46&amp;CHAR(10))&amp;IF(F47="","",F47&amp;CHAR(10))&amp;IF(F48="","",F48&amp;CHAR(10))&amp;IF(F49="","",F49&amp;CHAR(10))&amp;IF(F50="","",F50&amp;CHAR(10))&amp;IF(F51="","",F51&amp;CHAR(10))&amp;F52</f>
        <v>Inconsistent answers re: pre-hospital analgesia (check answers to Qs 1 &amp; 4).  
</v>
      </c>
      <c r="G26" s="61">
        <f>IF(G41="","",G41&amp;CHAR(10))&amp;IF(G42="","",G42&amp;CHAR(10))&amp;IF(G43="","",G43&amp;CHAR(10))&amp;IF(G44="","",G44&amp;CHAR(10))&amp;IF(G45="","",G45&amp;CHAR(10))&amp;IF(G46="","",G46&amp;CHAR(10))&amp;IF(G47="","",G47&amp;CHAR(10))&amp;IF(G48="","",G48&amp;CHAR(10))&amp;IF(G49="","",G49&amp;CHAR(10))&amp;IF(G50="","",G50&amp;CHAR(10))&amp;IF(G51="","",G51&amp;CHAR(10))&amp;G52</f>
      </c>
    </row>
    <row r="27" spans="1:7" ht="12.75">
      <c r="A27" s="62" t="s">
        <v>146</v>
      </c>
      <c r="B27" s="63"/>
      <c r="C27" s="64"/>
      <c r="D27" s="64"/>
      <c r="E27" s="64"/>
      <c r="F27" s="64"/>
      <c r="G27" s="64"/>
    </row>
    <row r="28" spans="1:7" ht="12.75">
      <c r="A28" s="65"/>
      <c r="B28" s="66" t="s">
        <v>147</v>
      </c>
      <c r="C28" s="67">
        <f>IF(AND(ISNUMBER(C$8),ISNUMBER(C16)),IF(C16&gt;C$8,C16-C$8,C16-C$8+1),"")</f>
        <v>0.0493055555555556</v>
      </c>
      <c r="D28" s="67">
        <f>IF(AND(ISNUMBER(D$8),ISNUMBER(D16)),IF(D16&gt;D$8,D16-D$8,D16-D$8+1),"")</f>
        <v>0.053472222222222254</v>
      </c>
      <c r="E28" s="67">
        <f>IF(AND(ISNUMBER(E$8),ISNUMBER(E16)),IF(E16&gt;E$8,E16-E$8,E16-E$8+1),"")</f>
        <v>0.19861111111111107</v>
      </c>
      <c r="F28" s="67">
        <f>IF(AND(ISNUMBER(F$8),ISNUMBER(F16)),IF(F16&gt;F$8,F16-F$8,F16-F$8+1),"")</f>
      </c>
      <c r="G28" s="67">
        <f>IF(AND(ISNUMBER(G$8),ISNUMBER(G16)),IF(G16&gt;G$8,G16-G$8,G16-G$8+1),"")</f>
      </c>
    </row>
    <row r="29" spans="1:7" ht="12.75">
      <c r="A29" s="65"/>
      <c r="B29" s="66" t="s">
        <v>148</v>
      </c>
      <c r="C29" s="68">
        <f>IF(C11="Moderate (4-6)",C28,"")</f>
        <v>0.0493055555555556</v>
      </c>
      <c r="D29" s="68">
        <f>IF(D11="Moderate (4-6)",D28,"")</f>
        <v>0.053472222222222254</v>
      </c>
      <c r="E29" s="68">
        <f>IF(E11="Moderate (4-6)",E28,"")</f>
        <v>0.19861111111111107</v>
      </c>
      <c r="F29" s="68">
        <f>IF(F11="Moderate (4-6)",F28,"")</f>
      </c>
      <c r="G29" s="68">
        <f>IF(G11="Moderate (4-6)",G28,"")</f>
      </c>
    </row>
    <row r="30" spans="1:7" ht="12.75">
      <c r="A30" s="65"/>
      <c r="B30" s="66" t="s">
        <v>149</v>
      </c>
      <c r="C30" s="68">
        <f>IF(C11="Severe (7-10)",C28,"")</f>
      </c>
      <c r="D30" s="68">
        <f>IF(D11="Severe (7-10)",D28,"")</f>
      </c>
      <c r="E30" s="68">
        <f>IF(E11="Severe (7-10)",E28,"")</f>
      </c>
      <c r="F30" s="68">
        <f>IF(F11="Severe (7-10)",F28,"")</f>
      </c>
      <c r="G30" s="68">
        <f>IF(G11="Severe (7-10)",G28,"")</f>
      </c>
    </row>
    <row r="31" spans="1:7" ht="12.75">
      <c r="A31" s="65"/>
      <c r="B31" s="66" t="s">
        <v>150</v>
      </c>
      <c r="C31" s="68">
        <f>IF(C10="Yes",C28,"")</f>
        <v>0.0493055555555556</v>
      </c>
      <c r="D31" s="68">
        <f>IF(D10="Yes",D28,"")</f>
      </c>
      <c r="E31" s="68">
        <f>IF(E10="Yes",E28,"")</f>
      </c>
      <c r="F31" s="68">
        <f>IF(F10="Yes",F28,"")</f>
      </c>
      <c r="G31" s="68">
        <f>IF(G10="Yes",G28,"")</f>
      </c>
    </row>
    <row r="32" spans="1:7" ht="12.75">
      <c r="A32" s="65"/>
      <c r="B32" s="66" t="s">
        <v>151</v>
      </c>
      <c r="C32" s="67">
        <f>IF(AND(ISNUMBER(C$8),ISNUMBER(C19)),IF(C19&gt;C$8,C19-C$8,C19-C$8+1),"")</f>
        <v>0.08611111111111114</v>
      </c>
      <c r="D32" s="67">
        <f>IF(AND(ISNUMBER(D$8),ISNUMBER(D19)),IF(D19&gt;D$8,D19-D$8,D19-D$8+1),"")</f>
        <v>0.13680555555555562</v>
      </c>
      <c r="E32" s="67">
        <f>IF(AND(ISNUMBER(E$8),ISNUMBER(E19)),IF(E19&gt;E$8,E19-E$8,E19-E$8+1),"")</f>
        <v>0.2402777777777777</v>
      </c>
      <c r="F32" s="67">
        <f>IF(AND(ISNUMBER(F$8),ISNUMBER(F19)),IF(F19&gt;F$8,F19-F$8,F19-F$8+1),"")</f>
      </c>
      <c r="G32" s="67">
        <f>IF(AND(ISNUMBER(G$8),ISNUMBER(G19)),IF(G19&gt;G$8,G19-G$8,G19-G$8+1),"")</f>
        <v>0.023611111111111138</v>
      </c>
    </row>
    <row r="33" spans="1:7" ht="12.75">
      <c r="A33" s="65"/>
      <c r="B33" s="66" t="s">
        <v>152</v>
      </c>
      <c r="C33" s="67">
        <f>IF(AND(ISNUMBER(C$16),ISNUMBER(C21)),IF(C21&gt;C$16,C21-C$16,C21-C$16+1),"")</f>
        <v>0.050694444444444445</v>
      </c>
      <c r="D33" s="67">
        <f>IF(AND(ISNUMBER(D$16),ISNUMBER(D21)),IF(D21&gt;D$16,D21-D$16,D21-D$16+1),"")</f>
      </c>
      <c r="E33" s="67">
        <f>IF(AND(ISNUMBER(E$16),ISNUMBER(E21)),IF(E21&gt;E$16,E21-E$16,E21-E$16+1),"")</f>
      </c>
      <c r="F33" s="67">
        <f>IF(AND(ISNUMBER(F$16),ISNUMBER(F21)),IF(F21&gt;F$16,F21-F$16,F21-F$16+1),"")</f>
      </c>
      <c r="G33" s="67">
        <f>IF(AND(ISNUMBER(G$16),ISNUMBER(G21)),IF(G21&gt;G$16,G21-G$16,G21-G$16+1),"")</f>
      </c>
    </row>
    <row r="34" spans="1:7" ht="12.75">
      <c r="A34" s="65"/>
      <c r="B34" s="66" t="s">
        <v>153</v>
      </c>
      <c r="C34" s="68">
        <f>IF(C11="Moderate (4-6)",C33,"")</f>
        <v>0.050694444444444445</v>
      </c>
      <c r="D34" s="68">
        <f>IF(D11="Moderate (4-6)",D33,"")</f>
      </c>
      <c r="E34" s="68">
        <f>IF(E11="Moderate (4-6)",E33,"")</f>
      </c>
      <c r="F34" s="68">
        <f>IF(F11="Moderate (4-6)",F33,"")</f>
      </c>
      <c r="G34" s="68">
        <f>IF(G11="Moderate (4-6)",G33,"")</f>
      </c>
    </row>
    <row r="35" spans="1:7" ht="12.75">
      <c r="A35" s="65"/>
      <c r="B35" s="66" t="s">
        <v>154</v>
      </c>
      <c r="C35" s="68">
        <f>IF(C11="Severe (7-10)",C33,"")</f>
      </c>
      <c r="D35" s="68">
        <f>IF(D11="Severe (7-10)",D33,"")</f>
      </c>
      <c r="E35" s="68">
        <f>IF(E11="Severe (7-10)",E33,"")</f>
      </c>
      <c r="F35" s="68">
        <f>IF(F11="Severe (7-10)",F33,"")</f>
      </c>
      <c r="G35" s="68">
        <f>IF(G11="Severe (7-10)",G33,"")</f>
      </c>
    </row>
    <row r="36" spans="1:7" ht="12.75">
      <c r="A36" s="65"/>
      <c r="B36" s="66" t="s">
        <v>155</v>
      </c>
      <c r="C36" s="67" t="str">
        <f>IF(AND(C10="Yes",C17="Yes")=TRUE,"Yes","")</f>
        <v>Yes</v>
      </c>
      <c r="D36" s="67">
        <f>IF(AND(D10="Yes",D17="Yes")=TRUE,"Yes","")</f>
      </c>
      <c r="E36" s="67">
        <f>IF(AND(E10="Yes",E17="Yes")=TRUE,"Yes","")</f>
      </c>
      <c r="F36" s="67">
        <f>IF(AND(F10="Yes",F17="Yes")=TRUE,"Yes","")</f>
      </c>
      <c r="G36" s="67">
        <f>IF(AND(G10="Yes",G17="Yes")=TRUE,"Yes","")</f>
      </c>
    </row>
    <row r="37" spans="1:7" ht="12.75">
      <c r="A37" s="65"/>
      <c r="B37" s="66" t="s">
        <v>156</v>
      </c>
      <c r="C37" s="67">
        <f>IF(AND(ISNUMBER(C$8),ISNUMBER(C23)),IF(C23&gt;C$8,C23-C$8,C23-C$8+1),"")</f>
        <v>0.16527777777777786</v>
      </c>
      <c r="D37" s="67">
        <f>IF(AND(ISNUMBER(D$8),ISNUMBER(D23)),IF(D23&gt;D$8,D23-D$8,D23-D$8+1),"")</f>
        <v>0.16527777777777786</v>
      </c>
      <c r="E37" s="67">
        <f>IF(AND(ISNUMBER(E$8),ISNUMBER(E23)),IF(E23&gt;E$8,E23-E$8,E23-E$8+1),"")</f>
        <v>0.157638888888889</v>
      </c>
      <c r="F37" s="67">
        <f>IF(AND(ISNUMBER(F$8),ISNUMBER(F23)),IF(F23&gt;F$8,F23-F$8,F23-F$8+1),"")</f>
        <v>0.14930555555555558</v>
      </c>
      <c r="G37" s="67">
        <f>IF(AND(ISNUMBER(G$8),ISNUMBER(G23)),IF(G23&gt;G$8,G23-G$8,G23-G$8+1),"")</f>
        <v>0.10902777777777783</v>
      </c>
    </row>
    <row r="39" spans="1:3" ht="44.25" customHeight="1">
      <c r="A39" s="237" t="s">
        <v>157</v>
      </c>
      <c r="B39" s="237"/>
      <c r="C39" s="237"/>
    </row>
    <row r="40" spans="2:7" s="71" customFormat="1" ht="12.75">
      <c r="B40" s="72"/>
      <c r="C40" s="73"/>
      <c r="D40" s="73"/>
      <c r="E40" s="73"/>
      <c r="F40" s="73"/>
      <c r="G40" s="73"/>
    </row>
    <row r="41" spans="2:7" s="71" customFormat="1" ht="12.75" hidden="1">
      <c r="B41" s="72"/>
      <c r="C41" s="73">
        <f>IF(AND(C37&gt;(4/24),C37&lt;&gt;""),"Check time in department (&gt; 4 hours). ","")</f>
      </c>
      <c r="D41" s="73">
        <f>IF(AND(D37&gt;(4/24),D37&lt;&gt;""),"Check time in department (&gt; 4 hours). ","")</f>
      </c>
      <c r="E41" s="73">
        <f>IF(AND(E37&gt;(4/24),E37&lt;&gt;""),"Check time in department (&gt; 4 hours). ","")</f>
      </c>
      <c r="F41" s="73">
        <f>IF(AND(F37&gt;(4/24),F37&lt;&gt;""),"Check time in department (&gt; 4 hours). ","")</f>
      </c>
      <c r="G41" s="73">
        <f>IF(AND(G37&gt;(4/24),G37&lt;&gt;""),"Check time in department (&gt; 4 hours). ","")</f>
      </c>
    </row>
    <row r="42" spans="2:7" s="71" customFormat="1" ht="12.75" hidden="1">
      <c r="B42" s="72"/>
      <c r="C42" s="73">
        <f>IF(AND(C28&lt;&gt;"",OR(C12="No",C12="Not recorded")),"Inconsistent answers re: analgesia (check answers to Qs 3 &amp; 5). ","")</f>
      </c>
      <c r="D42" s="73" t="str">
        <f>IF(AND(D28&lt;&gt;"",OR(D12="No",D12="Not recorded")),"Inconsistent answers re: analgesia (check answers to Qs 3 &amp; 5). ","")</f>
        <v>Inconsistent answers re: analgesia (check answers to Qs 3 &amp; 5). </v>
      </c>
      <c r="E42" s="73">
        <f>IF(AND(E28&lt;&gt;"",OR(E12="No",E12="Not recorded")),"Inconsistent answers re: analgesia (check answers to Qs 3 &amp; 5). ","")</f>
      </c>
      <c r="F42" s="73">
        <f>IF(AND(F28&lt;&gt;"",OR(F12="No",F12="Not recorded")),"Inconsistent answers re: analgesia (check answers to Qs 3 &amp; 5). ","")</f>
      </c>
      <c r="G42" s="73">
        <f>IF(AND(G28&lt;&gt;"",OR(G12="No",G12="Not recorded")),"Inconsistent answers re: analgesia (check answers to Qs 3 &amp; 5). ","")</f>
      </c>
    </row>
    <row r="43" spans="2:7" s="71" customFormat="1" ht="12.75" hidden="1">
      <c r="B43" s="72"/>
      <c r="C43" s="73">
        <f>IF(AND(C28&lt;&gt;"",C28&gt;C37),"Warning: left department before analgesia / check times. ","")</f>
      </c>
      <c r="D43" s="73">
        <f>IF(AND(D28&lt;&gt;"",D28&gt;D37),"Warning: left department before analgesia / check times. ","")</f>
      </c>
      <c r="E43" s="73" t="str">
        <f>IF(AND(E28&lt;&gt;"",E28&gt;E37),"Warning: left department before analgesia / check times. ","")</f>
        <v>Warning: left department before analgesia / check times. </v>
      </c>
      <c r="F43" s="73">
        <f>IF(AND(F28&lt;&gt;"",F28&gt;F37),"Warning: left department before analgesia / check times. ","")</f>
      </c>
      <c r="G43" s="73">
        <f>IF(AND(G28&lt;&gt;"",G28&gt;G37),"Warning: left department before analgesia / check times. ","")</f>
      </c>
    </row>
    <row r="44" spans="2:7" s="71" customFormat="1" ht="12.75" hidden="1">
      <c r="B44" s="72"/>
      <c r="C44" s="73">
        <f>IF(AND(C32&lt;&gt;"",C32&gt;C37),"Warning: left department before X-Ray / check times. ","")</f>
      </c>
      <c r="D44" s="73">
        <f>IF(AND(D32&lt;&gt;"",D32&gt;D37),"Warning: left department before X-Ray / check times. ","")</f>
      </c>
      <c r="E44" s="73" t="str">
        <f>IF(AND(E32&lt;&gt;"",E32&gt;E37),"Warning: left department before X-Ray / check times. ","")</f>
        <v>Warning: left department before X-Ray / check times. </v>
      </c>
      <c r="F44" s="73">
        <f>IF(AND(F32&lt;&gt;"",F32&gt;F37),"Warning: left department before X-Ray / check times. ","")</f>
      </c>
      <c r="G44" s="73">
        <f>IF(AND(G32&lt;&gt;"",G32&gt;G37),"Warning: left department before X-Ray / check times. ","")</f>
      </c>
    </row>
    <row r="45" spans="2:7" s="71" customFormat="1" ht="12.75" hidden="1">
      <c r="B45" s="72"/>
      <c r="C45" s="73">
        <f>IF(AND(C13="Pre-hospital admin",OR(C10="Not Administered",C10="Not recorded")),"Inconsistent answers re: pre-hospital analgesia (check answers to Qs 1 &amp; 4).  ","")</f>
      </c>
      <c r="D45" s="73">
        <f>IF(AND(D13="Pre-hospital admin",OR(D10="Not Administered",D10="Not recorded")),"Inconsistent answers re: pre-hospital analgesia (check answers to Qs 1 &amp; 4).  ","")</f>
      </c>
      <c r="E45" s="73">
        <f>IF(AND(E13="Pre-hospital admin",OR(E10="Not Administered",E10="Not recorded")),"Inconsistent answers re: pre-hospital analgesia (check answers to Qs 1 &amp; 4).  ","")</f>
      </c>
      <c r="F45" s="73" t="str">
        <f>IF(AND(F13="Pre-hospital admin",OR(F10="Not Administered",F10="Not recorded")),"Inconsistent answers re: pre-hospital analgesia (check answers to Qs 1 &amp; 4).  ","")</f>
        <v>Inconsistent answers re: pre-hospital analgesia (check answers to Qs 1 &amp; 4).  </v>
      </c>
      <c r="G45" s="73">
        <f>IF(AND(G13="Pre-hospital admin",OR(G10="Not Administered",G10="Not recorded")),"Inconsistent answers re: pre-hospital analgesia (check answers to Qs 1 &amp; 4).  ","")</f>
      </c>
    </row>
    <row r="46" spans="2:7" s="71" customFormat="1" ht="12.75" hidden="1">
      <c r="B46" s="72"/>
      <c r="C46" s="73">
        <f>IF(OR(AND(C12="Yes",C17="N/A"),AND(C12="No",OR(C17="Yes",C17="No"))),"Inconsistent answers re: was ED analgesia accepted (check answers to Qs 3 &amp; 6).  ","")</f>
      </c>
      <c r="D46" s="73">
        <f>IF(OR(AND(D12="Yes",D17="N/A"),AND(D12="No",OR(D17="Yes",D17="No"))),"Inconsistent answers re: was ED analgesia accepted (check answers to Qs 3 &amp; 6).  ","")</f>
      </c>
      <c r="E46" s="73">
        <f>IF(OR(AND(E12="Yes",E17="N/A"),AND(E12="No",OR(E17="Yes",E17="No"))),"Inconsistent answers re: was ED analgesia accepted (check answers to Qs 3 &amp; 6).  ","")</f>
      </c>
      <c r="F46" s="73">
        <f>IF(OR(AND(F12="Yes",F17="N/A"),AND(F12="No",OR(F17="Yes",F17="No"))),"Inconsistent answers re: was ED analgesia accepted (check answers to Qs 3 &amp; 6).  ","")</f>
      </c>
      <c r="G46" s="73">
        <f>IF(OR(AND(G12="Yes",G17="N/A"),AND(G12="No",OR(G17="Yes",G17="No"))),"Inconsistent answers re: was ED analgesia accepted (check answers to Qs 3 &amp; 6).  ","")</f>
      </c>
    </row>
    <row r="47" spans="2:7" s="71" customFormat="1" ht="12.75" hidden="1">
      <c r="B47" s="72"/>
      <c r="C47" s="73">
        <f>IF(AND(C33&lt;&gt;"",C33&gt;C37),"Warning: left department before re-evaluation of analgesia / check times. ","")</f>
      </c>
      <c r="D47" s="73">
        <f>IF(AND(D33&lt;&gt;"",D33&gt;D37),"Warning: left department before re-evaluation of analgesia / check times. ","")</f>
      </c>
      <c r="E47" s="73">
        <f>IF(AND(E33&lt;&gt;"",E33&gt;E37),"Warning: left department before re-evaluation of analgesia / check times. ","")</f>
      </c>
      <c r="F47" s="73">
        <f>IF(AND(F33&lt;&gt;"",F33&gt;F37),"Warning: left department before re-evaluation of analgesia / check times. ","")</f>
      </c>
      <c r="G47" s="73">
        <f>IF(AND(G33&lt;&gt;"",G33&gt;G37),"Warning: left department before re-evaluation of analgesia / check times. ","")</f>
      </c>
    </row>
    <row r="48" spans="2:7" s="71" customFormat="1" ht="12.75" hidden="1">
      <c r="B48" s="72"/>
      <c r="C48" s="73" t="str">
        <f>IF(AND(C7="",OR(C10&gt;"",C11&gt;"",C12&gt;"",C13&gt;"",C16&gt;"",C17&gt;"",C18&gt;"",C19&gt;"",C20&gt;"",C21&gt;"",C22&gt;"",C23&gt;"")),"Enter date of arrival.  ","")</f>
        <v>Enter date of arrival.  </v>
      </c>
      <c r="D48" s="73">
        <f>IF(AND(D7="",OR(D10&gt;"",D11&gt;"",D12&gt;"",D13&gt;"",D16&gt;"",D17&gt;"",D18&gt;"",D19&gt;"",D20&gt;"",D21&gt;"",D22&gt;"",D23&gt;"")),"Enter date of arrival.  ","")</f>
      </c>
      <c r="E48" s="73">
        <f>IF(AND(E7="",OR(E10&gt;"",E11&gt;"",E12&gt;"",E13&gt;"",E16&gt;"",E17&gt;"",E18&gt;"",E19&gt;"",E20&gt;"",E21&gt;"",E22&gt;"",E23&gt;"")),"Enter date of arrival.  ","")</f>
      </c>
      <c r="F48" s="73">
        <f>IF(AND(F7="",OR(F10&gt;"",F11&gt;"",F12&gt;"",F13&gt;"",F16&gt;"",F17&gt;"",F18&gt;"",F19&gt;"",F20&gt;"",F21&gt;"",F22&gt;"",F23&gt;"")),"Enter date of arrival.  ","")</f>
      </c>
      <c r="G48" s="73">
        <f>IF(AND(G7="",OR(G10&gt;"",G11&gt;"",G12&gt;"",G13&gt;"",G16&gt;"",G17&gt;"",G18&gt;"",G19&gt;"",G20&gt;"",G21&gt;"",G22&gt;"",G23&gt;"")),"Enter date of arrival.  ","")</f>
      </c>
    </row>
    <row r="49" spans="2:7" s="71" customFormat="1" ht="12.75" hidden="1">
      <c r="B49" s="72"/>
      <c r="C49" s="73">
        <f>IF(AND(C12="No",C13="Not applicable"),"Inconsistent answers re: reason why analgesia not offered in the ED (check answers to Qs 3 &amp; 4).  ","")</f>
      </c>
      <c r="D49" s="73">
        <f>IF(AND(D12="No",D13="Not applicable"),"Inconsistent answers re: reason why analgesia not offered in the ED (check answers to Qs 3 &amp; 4).  ","")</f>
      </c>
      <c r="E49" s="73">
        <f>IF(AND(E12="No",E13="Not applicable"),"Inconsistent answers re: reason why analgesia not offered in the ED (check answers to Qs 3 &amp; 4).  ","")</f>
      </c>
      <c r="F49" s="73">
        <f>IF(AND(F12="No",F13="Not applicable"),"Inconsistent answers re: reason why analgesia not offered in the ED (check answers to Qs 3 &amp; 4).  ","")</f>
      </c>
      <c r="G49" s="73">
        <f>IF(AND(G12="No",G13="Not applicable"),"Inconsistent answers re: reason why analgesia not offered in the ED (check answers to Qs 3 &amp; 4).  ","")</f>
      </c>
    </row>
    <row r="50" spans="2:7" s="71" customFormat="1" ht="12.75" hidden="1">
      <c r="B50" s="72"/>
      <c r="C50" s="73">
        <f>IF(AND(OR(C12="No",C12="Not recorded"),OR(C18="Partially",C18="Yes")),"Inconsistent answers re: was ED analgesia in accordance with local guidelines (check answers to Qs 3 &amp; 7).  ","")</f>
      </c>
      <c r="D50" s="73">
        <f>IF(AND(OR(D12="No",D12="Not recorded"),OR(D18="Partially",D18="Yes")),"Inconsistent answers re: was ED analgesia in accordance with local guidelines (check answers to Qs 3 &amp; 7).  ","")</f>
      </c>
      <c r="E50" s="73">
        <f>IF(AND(OR(E12="No",E12="Not recorded"),OR(E18="Partially",E18="Yes")),"Inconsistent answers re: was ED analgesia in accordance with local guidelines (check answers to Qs 3 &amp; 7).  ","")</f>
      </c>
      <c r="F50" s="73">
        <f>IF(AND(OR(F12="No",F12="Not recorded"),OR(F18="Partially",F18="Yes")),"Inconsistent answers re: was ED analgesia in accordance with local guidelines (check answers to Qs 3 &amp; 7).  ","")</f>
      </c>
      <c r="G50" s="73">
        <f>IF(AND(OR(G12="No",G12="Not recorded"),OR(G18="Partially",G18="Yes")),"Inconsistent answers re: was ED analgesia in accordance with local guidelines (check answers to Qs 3 &amp; 7).  ","")</f>
      </c>
    </row>
    <row r="51" spans="2:7" s="71" customFormat="1" ht="12.75" hidden="1">
      <c r="B51" s="72"/>
      <c r="C51" s="73">
        <f>IF(AND(C20="No",C33&lt;&gt;""),"Inconsistent answers re: re-evaluation of analgesia in the ED (check answers to Qs 9 &amp; 10).  ","")</f>
      </c>
      <c r="D51" s="73">
        <f>IF(AND(D20="No",D33&lt;&gt;""),"Inconsistent answers re: re-evaluation of analgesia in the ED (check answers to Qs 9 &amp; 10).  ","")</f>
      </c>
      <c r="E51" s="73">
        <f>IF(AND(E20="No",E33&lt;&gt;""),"Inconsistent answers re: re-evaluation of analgesia in the ED (check answers to Qs 9 &amp; 10).  ","")</f>
      </c>
      <c r="F51" s="73">
        <f>IF(AND(F20="No",F33&lt;&gt;""),"Inconsistent answers re: re-evaluation of analgesia in the ED (check answers to Qs 9 &amp; 10).  ","")</f>
      </c>
      <c r="G51" s="73">
        <f>IF(AND(G20="No",G33&lt;&gt;""),"Inconsistent answers re: re-evaluation of analgesia in the ED (check answers to Qs 9 &amp; 10).  ","")</f>
      </c>
    </row>
    <row r="52" spans="2:7" s="71" customFormat="1" ht="12.75" hidden="1">
      <c r="B52" s="72"/>
      <c r="C52" s="73">
        <f aca="true" t="shared" si="0" ref="C52:G53">IF(AND(C12="Yes",OR(C13="Pre-hospital admin",C13="No reason identified")),"Inconsistent answers re: offering analgesia (check answers to Qs 3 &amp; 4).  ","")</f>
      </c>
      <c r="D52" s="73">
        <f t="shared" si="0"/>
      </c>
      <c r="E52" s="73">
        <f t="shared" si="0"/>
      </c>
      <c r="F52" s="73">
        <f t="shared" si="0"/>
      </c>
      <c r="G52" s="73">
        <f t="shared" si="0"/>
      </c>
    </row>
    <row r="53" spans="3:7" ht="12.75" customHeight="1" hidden="1">
      <c r="C53" s="73">
        <f t="shared" si="0"/>
      </c>
      <c r="D53" s="73">
        <f t="shared" si="0"/>
      </c>
      <c r="E53" s="73">
        <f t="shared" si="0"/>
      </c>
      <c r="F53" s="73">
        <f t="shared" si="0"/>
      </c>
      <c r="G53" s="73">
        <f t="shared" si="0"/>
      </c>
    </row>
    <row r="54" ht="12.75" hidden="1"/>
  </sheetData>
  <sheetProtection sheet="1"/>
  <mergeCells count="6">
    <mergeCell ref="A26:B26"/>
    <mergeCell ref="A39:C39"/>
    <mergeCell ref="A3:B3"/>
    <mergeCell ref="A6:B6"/>
    <mergeCell ref="A8:B8"/>
    <mergeCell ref="A25:B25"/>
  </mergeCells>
  <conditionalFormatting sqref="C33:G33 C29:G29">
    <cfRule type="expression" priority="1" dxfId="0" stopIfTrue="1">
      <formula>C43&lt;&gt;""</formula>
    </cfRule>
  </conditionalFormatting>
  <conditionalFormatting sqref="C31:G32 C35:G35">
    <cfRule type="expression" priority="2" dxfId="0" stopIfTrue="1">
      <formula>C43&lt;&gt;""</formula>
    </cfRule>
  </conditionalFormatting>
  <conditionalFormatting sqref="C28:G28">
    <cfRule type="expression" priority="3" dxfId="0" stopIfTrue="1">
      <formula>C43&lt;&gt;""</formula>
    </cfRule>
  </conditionalFormatting>
  <conditionalFormatting sqref="C37:G37">
    <cfRule type="expression" priority="4" dxfId="0" stopIfTrue="1">
      <formula>IF(OR(C41&lt;&gt;"",C43&lt;&gt;"",C44&lt;&gt;"",C47&lt;&gt;""),TRUE,"")</formula>
    </cfRule>
  </conditionalFormatting>
  <conditionalFormatting sqref="C30:G30 C34:G34">
    <cfRule type="expression" priority="5" dxfId="0" stopIfTrue="1">
      <formula>C43&lt;&gt;""</formula>
    </cfRule>
  </conditionalFormatting>
  <conditionalFormatting sqref="C14:G15">
    <cfRule type="cellIs" priority="6" dxfId="49" operator="equal" stopIfTrue="1">
      <formula>"Not applicable"</formula>
    </cfRule>
  </conditionalFormatting>
  <conditionalFormatting sqref="C5:F5">
    <cfRule type="expression" priority="7" dxfId="24" stopIfTrue="1">
      <formula>$D$26&lt;&gt;""</formula>
    </cfRule>
  </conditionalFormatting>
  <conditionalFormatting sqref="C12:G12">
    <cfRule type="expression" priority="8" dxfId="0" stopIfTrue="1">
      <formula>IF(OR(C42&lt;&gt;"",C46&lt;&gt;"",C49&lt;&gt;"",C50&lt;&gt;"",C52&lt;&gt;""),TRUE,"")</formula>
    </cfRule>
  </conditionalFormatting>
  <conditionalFormatting sqref="C13:G13">
    <cfRule type="cellIs" priority="9" dxfId="7" operator="equal" stopIfTrue="1">
      <formula>"Not applicable"</formula>
    </cfRule>
    <cfRule type="expression" priority="10" dxfId="0" stopIfTrue="1">
      <formula>IF(OR(C45&lt;&gt;"",C49&lt;&gt;"",C52&lt;&gt;""),TRUE,"")</formula>
    </cfRule>
  </conditionalFormatting>
  <conditionalFormatting sqref="C16:G16">
    <cfRule type="expression" priority="11" dxfId="3" stopIfTrue="1">
      <formula>IF(OR(C12="No",C12="Not recorded"),TRUE,"")</formula>
    </cfRule>
    <cfRule type="expression" priority="12" dxfId="0" stopIfTrue="1">
      <formula>IF(OR(C42&lt;&gt;"",C43&lt;&gt;""),TRUE,"")</formula>
    </cfRule>
  </conditionalFormatting>
  <conditionalFormatting sqref="C17:G17">
    <cfRule type="expression" priority="13" dxfId="0" stopIfTrue="1">
      <formula>C46&lt;&gt;""</formula>
    </cfRule>
    <cfRule type="expression" priority="14" dxfId="3" stopIfTrue="1">
      <formula>IF(OR(C12="No",C12="Not recorded"),TRUE,"")</formula>
    </cfRule>
  </conditionalFormatting>
  <conditionalFormatting sqref="C18:G18">
    <cfRule type="expression" priority="15" dxfId="0" stopIfTrue="1">
      <formula>C50&lt;&gt;""</formula>
    </cfRule>
  </conditionalFormatting>
  <conditionalFormatting sqref="C7:G7">
    <cfRule type="expression" priority="16" dxfId="9" stopIfTrue="1">
      <formula>C48&lt;&gt;""</formula>
    </cfRule>
  </conditionalFormatting>
  <conditionalFormatting sqref="C8:G8">
    <cfRule type="expression" priority="17" dxfId="0" stopIfTrue="1">
      <formula>IF(OR(C41&lt;&gt;"",C43&lt;&gt;"",C44&lt;&gt;"",C47&lt;&gt;""),TRUE,"")</formula>
    </cfRule>
  </conditionalFormatting>
  <conditionalFormatting sqref="C10:G10">
    <cfRule type="cellIs" priority="18" dxfId="7" operator="equal" stopIfTrue="1">
      <formula>"N/A"</formula>
    </cfRule>
    <cfRule type="expression" priority="19" dxfId="0" stopIfTrue="1">
      <formula>C45&lt;&gt;""</formula>
    </cfRule>
  </conditionalFormatting>
  <conditionalFormatting sqref="C19:G19">
    <cfRule type="expression" priority="20" dxfId="0" stopIfTrue="1">
      <formula>C44&lt;&gt;""</formula>
    </cfRule>
  </conditionalFormatting>
  <conditionalFormatting sqref="C20:G20">
    <cfRule type="expression" priority="21" dxfId="0" stopIfTrue="1">
      <formula>C51&lt;&gt;""</formula>
    </cfRule>
  </conditionalFormatting>
  <conditionalFormatting sqref="C21:G21">
    <cfRule type="expression" priority="22" dxfId="3" stopIfTrue="1">
      <formula>IF(C20="No",TRUE,"")</formula>
    </cfRule>
    <cfRule type="expression" priority="23" dxfId="0" stopIfTrue="1">
      <formula>IF(OR(C47&lt;&gt;"",C51&lt;&gt;""),TRUE,"")</formula>
    </cfRule>
  </conditionalFormatting>
  <conditionalFormatting sqref="C23:G23">
    <cfRule type="expression" priority="24" dxfId="0" stopIfTrue="1">
      <formula>IF(OR(C41&lt;&gt;"",C43&lt;&gt;"",C44&lt;&gt;"",C47&lt;&gt;""),TRUE,"")</formula>
    </cfRule>
  </conditionalFormatting>
  <printOptions/>
  <pageMargins left="0.75" right="0.75" top="1" bottom="1" header="0.5" footer="0.5"/>
  <pageSetup fitToHeight="1" fitToWidth="1" horizontalDpi="200" verticalDpi="200" orientation="landscape" paperSize="9" scale="62" r:id="rId2"/>
  <drawing r:id="rId1"/>
</worksheet>
</file>

<file path=xl/worksheets/sheet7.xml><?xml version="1.0" encoding="utf-8"?>
<worksheet xmlns="http://schemas.openxmlformats.org/spreadsheetml/2006/main" xmlns:r="http://schemas.openxmlformats.org/officeDocument/2006/relationships">
  <sheetPr>
    <tabColor rgb="FF002060"/>
    <pageSetUpPr fitToPage="1"/>
  </sheetPr>
  <dimension ref="A1:BL85"/>
  <sheetViews>
    <sheetView showGridLines="0" zoomScale="85" zoomScaleNormal="85" zoomScalePageLayoutView="0" workbookViewId="0" topLeftCell="A1">
      <pane xSplit="2" ySplit="4" topLeftCell="C5" activePane="bottomRight" state="frozen"/>
      <selection pane="topLeft" activeCell="B4" sqref="B4"/>
      <selection pane="topRight" activeCell="B4" sqref="B4"/>
      <selection pane="bottomLeft" activeCell="B4" sqref="B4"/>
      <selection pane="bottomRight" activeCell="AJ25" sqref="AJ25"/>
    </sheetView>
  </sheetViews>
  <sheetFormatPr defaultColWidth="9.140625" defaultRowHeight="12.75"/>
  <cols>
    <col min="1" max="1" width="4.57421875" style="32" customWidth="1"/>
    <col min="2" max="2" width="83.00390625" style="69" customWidth="1"/>
    <col min="3" max="3" width="16.28125" style="70" customWidth="1"/>
    <col min="4" max="51" width="16.28125" style="32" customWidth="1"/>
    <col min="52" max="52" width="16.00390625" style="32" customWidth="1"/>
    <col min="53" max="53" width="16.28125" style="32" hidden="1" customWidth="1"/>
    <col min="54" max="54" width="1.28515625" style="32" customWidth="1"/>
    <col min="55" max="55" width="2.421875" style="32" customWidth="1"/>
    <col min="56" max="56" width="36.8515625" style="32" hidden="1" customWidth="1"/>
    <col min="57" max="57" width="12.140625" style="32" hidden="1" customWidth="1"/>
    <col min="58" max="63" width="15.7109375" style="32" hidden="1" customWidth="1"/>
    <col min="64" max="72" width="12.7109375" style="32" customWidth="1"/>
    <col min="73" max="16384" width="9.140625" style="32" customWidth="1"/>
  </cols>
  <sheetData>
    <row r="1" spans="1:54" s="31" customFormat="1" ht="39" customHeight="1">
      <c r="A1" s="167" t="s">
        <v>1339</v>
      </c>
      <c r="B1" s="166"/>
      <c r="C1" s="116"/>
      <c r="D1" s="116"/>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8"/>
      <c r="BB1" s="117"/>
    </row>
    <row r="2" spans="1:54" s="31" customFormat="1" ht="35.25" customHeight="1">
      <c r="A2" s="32"/>
      <c r="B2" s="119" t="s">
        <v>436</v>
      </c>
      <c r="C2" s="38"/>
      <c r="BA2" s="38"/>
      <c r="BB2" s="74"/>
    </row>
    <row r="3" spans="1:54" s="31" customFormat="1" ht="17.25" customHeight="1">
      <c r="A3" s="249" t="s">
        <v>437</v>
      </c>
      <c r="B3" s="249"/>
      <c r="C3" s="38"/>
      <c r="I3" s="120"/>
      <c r="BA3" s="38"/>
      <c r="BB3" s="74"/>
    </row>
    <row r="4" spans="1:54" s="31" customFormat="1" ht="6" customHeight="1" thickBot="1">
      <c r="A4" s="149"/>
      <c r="B4" s="149"/>
      <c r="C4" s="38"/>
      <c r="BA4" s="38"/>
      <c r="BB4" s="74"/>
    </row>
    <row r="5" spans="1:62" s="31" customFormat="1" ht="20.25" customHeight="1">
      <c r="A5" s="121" t="s">
        <v>99</v>
      </c>
      <c r="B5" s="122"/>
      <c r="C5" s="123" t="s">
        <v>100</v>
      </c>
      <c r="D5" s="123" t="s">
        <v>101</v>
      </c>
      <c r="E5" s="123" t="s">
        <v>102</v>
      </c>
      <c r="F5" s="123" t="s">
        <v>103</v>
      </c>
      <c r="G5" s="123" t="s">
        <v>104</v>
      </c>
      <c r="H5" s="123" t="s">
        <v>438</v>
      </c>
      <c r="I5" s="123" t="s">
        <v>439</v>
      </c>
      <c r="J5" s="123" t="s">
        <v>440</v>
      </c>
      <c r="K5" s="123" t="s">
        <v>441</v>
      </c>
      <c r="L5" s="123" t="s">
        <v>442</v>
      </c>
      <c r="M5" s="123" t="s">
        <v>443</v>
      </c>
      <c r="N5" s="123" t="s">
        <v>444</v>
      </c>
      <c r="O5" s="123" t="s">
        <v>445</v>
      </c>
      <c r="P5" s="123" t="s">
        <v>446</v>
      </c>
      <c r="Q5" s="123" t="s">
        <v>447</v>
      </c>
      <c r="R5" s="123" t="s">
        <v>448</v>
      </c>
      <c r="S5" s="123" t="s">
        <v>449</v>
      </c>
      <c r="T5" s="123" t="s">
        <v>450</v>
      </c>
      <c r="U5" s="123" t="s">
        <v>451</v>
      </c>
      <c r="V5" s="123" t="s">
        <v>452</v>
      </c>
      <c r="W5" s="123" t="s">
        <v>453</v>
      </c>
      <c r="X5" s="123" t="s">
        <v>454</v>
      </c>
      <c r="Y5" s="123" t="s">
        <v>455</v>
      </c>
      <c r="Z5" s="123" t="s">
        <v>456</v>
      </c>
      <c r="AA5" s="123" t="s">
        <v>457</v>
      </c>
      <c r="AB5" s="123" t="s">
        <v>458</v>
      </c>
      <c r="AC5" s="123" t="s">
        <v>459</v>
      </c>
      <c r="AD5" s="123" t="s">
        <v>460</v>
      </c>
      <c r="AE5" s="123" t="s">
        <v>461</v>
      </c>
      <c r="AF5" s="123" t="s">
        <v>462</v>
      </c>
      <c r="AG5" s="123" t="s">
        <v>463</v>
      </c>
      <c r="AH5" s="123" t="s">
        <v>464</v>
      </c>
      <c r="AI5" s="123" t="s">
        <v>465</v>
      </c>
      <c r="AJ5" s="123" t="s">
        <v>466</v>
      </c>
      <c r="AK5" s="123" t="s">
        <v>467</v>
      </c>
      <c r="AL5" s="123" t="s">
        <v>468</v>
      </c>
      <c r="AM5" s="123" t="s">
        <v>469</v>
      </c>
      <c r="AN5" s="123" t="s">
        <v>470</v>
      </c>
      <c r="AO5" s="123" t="s">
        <v>471</v>
      </c>
      <c r="AP5" s="123" t="s">
        <v>472</v>
      </c>
      <c r="AQ5" s="123" t="s">
        <v>473</v>
      </c>
      <c r="AR5" s="123" t="s">
        <v>474</v>
      </c>
      <c r="AS5" s="123" t="s">
        <v>475</v>
      </c>
      <c r="AT5" s="123" t="s">
        <v>476</v>
      </c>
      <c r="AU5" s="123" t="s">
        <v>477</v>
      </c>
      <c r="AV5" s="123" t="s">
        <v>478</v>
      </c>
      <c r="AW5" s="123" t="s">
        <v>479</v>
      </c>
      <c r="AX5" s="123" t="s">
        <v>480</v>
      </c>
      <c r="AY5" s="123" t="s">
        <v>481</v>
      </c>
      <c r="AZ5" s="123" t="s">
        <v>482</v>
      </c>
      <c r="BA5" s="124" t="s">
        <v>483</v>
      </c>
      <c r="BB5" s="125"/>
      <c r="BG5" s="126" t="s">
        <v>484</v>
      </c>
      <c r="BH5" s="126" t="s">
        <v>485</v>
      </c>
      <c r="BI5" s="126" t="s">
        <v>486</v>
      </c>
      <c r="BJ5" s="38" t="s">
        <v>255</v>
      </c>
    </row>
    <row r="6" spans="1:54" ht="13.5" customHeight="1">
      <c r="A6" s="239" t="s">
        <v>106</v>
      </c>
      <c r="B6" s="240"/>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8"/>
    </row>
    <row r="7" spans="1:57" ht="13.5" customHeight="1">
      <c r="A7" s="43" t="s">
        <v>111</v>
      </c>
      <c r="B7" s="44"/>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8"/>
      <c r="BD7" s="32" t="s">
        <v>487</v>
      </c>
      <c r="BE7" s="38">
        <f>COUNT($C7:$AZ7)</f>
        <v>0</v>
      </c>
    </row>
    <row r="8" spans="1:62" ht="13.5" customHeight="1">
      <c r="A8" s="241" t="s">
        <v>112</v>
      </c>
      <c r="B8" s="242"/>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28"/>
      <c r="BD8" s="32" t="s">
        <v>487</v>
      </c>
      <c r="BE8" s="38">
        <f>COUNT(C8:AZ8)</f>
        <v>0</v>
      </c>
      <c r="BF8" s="70" t="s">
        <v>229</v>
      </c>
      <c r="BG8" s="70" t="s">
        <v>248</v>
      </c>
      <c r="BH8" s="70" t="s">
        <v>241</v>
      </c>
      <c r="BI8" s="70" t="s">
        <v>234</v>
      </c>
      <c r="BJ8" s="70" t="s">
        <v>255</v>
      </c>
    </row>
    <row r="9" spans="1:64" ht="12.75" hidden="1">
      <c r="A9" s="43"/>
      <c r="B9" s="47"/>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128"/>
      <c r="BE9" s="70"/>
      <c r="BK9" s="70"/>
      <c r="BL9" s="70"/>
    </row>
    <row r="10" spans="1:64" ht="12.75">
      <c r="A10" s="49" t="s">
        <v>113</v>
      </c>
      <c r="B10" s="50" t="s">
        <v>114</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28"/>
      <c r="BD10" s="32" t="s">
        <v>488</v>
      </c>
      <c r="BE10" s="70">
        <f>COUNTIF($C10:$AZ10,"Yes")</f>
        <v>0</v>
      </c>
      <c r="BF10" s="70">
        <f>COUNTIF($C10:$AZ10,"Not administered")</f>
        <v>0</v>
      </c>
      <c r="BJ10" s="70">
        <f>COUNTIF($C10:$BA10,"Not recorded")</f>
        <v>0</v>
      </c>
      <c r="BK10" s="70"/>
      <c r="BL10" s="70"/>
    </row>
    <row r="11" spans="1:64" ht="13.5" customHeight="1">
      <c r="A11" s="49" t="s">
        <v>117</v>
      </c>
      <c r="B11" s="52" t="s">
        <v>118</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28"/>
      <c r="BD11" s="32" t="s">
        <v>489</v>
      </c>
      <c r="BE11" s="70">
        <f>SUM(BF11:BI11)</f>
        <v>0</v>
      </c>
      <c r="BF11" s="70">
        <f>COUNTIF($C11:$BA11,BF8)</f>
        <v>0</v>
      </c>
      <c r="BG11" s="70">
        <f>COUNTIF($C11:$BA11,BG8)</f>
        <v>0</v>
      </c>
      <c r="BH11" s="70">
        <f>COUNTIF($C11:$BA11,BH8)</f>
        <v>0</v>
      </c>
      <c r="BI11" s="70">
        <f>COUNTIF($C11:$BA11,BI8)</f>
        <v>0</v>
      </c>
      <c r="BJ11" s="70">
        <f>COUNTIF($C11:$BA11,BJ8)</f>
        <v>0</v>
      </c>
      <c r="BK11" s="70"/>
      <c r="BL11" s="70"/>
    </row>
    <row r="12" spans="1:64" ht="13.5" customHeight="1">
      <c r="A12" s="49" t="s">
        <v>119</v>
      </c>
      <c r="B12" s="52" t="s">
        <v>120</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28"/>
      <c r="BD12" s="32" t="s">
        <v>490</v>
      </c>
      <c r="BE12" s="70">
        <f>COUNTIF($C13:$BA13,"Pre-hospital admin")</f>
        <v>0</v>
      </c>
      <c r="BF12" s="70"/>
      <c r="BG12" s="70">
        <f aca="true" t="shared" si="0" ref="BG12:BJ13">SUMIF($C$11:$BA$11,BG$8,$C14:$BA14)</f>
        <v>0</v>
      </c>
      <c r="BH12" s="70">
        <f t="shared" si="0"/>
        <v>0</v>
      </c>
      <c r="BI12" s="70">
        <f t="shared" si="0"/>
        <v>0</v>
      </c>
      <c r="BJ12" s="70">
        <f t="shared" si="0"/>
        <v>0</v>
      </c>
      <c r="BK12" s="70"/>
      <c r="BL12" s="70"/>
    </row>
    <row r="13" spans="1:64" ht="13.5" customHeight="1">
      <c r="A13" s="49" t="s">
        <v>122</v>
      </c>
      <c r="B13" s="52" t="s">
        <v>123</v>
      </c>
      <c r="C13" s="131">
        <f>IF(C12="Yes","Not applicable","")</f>
      </c>
      <c r="D13" s="131">
        <f aca="true" t="shared" si="1" ref="D13:X13">IF(D12="Yes","Not applicable","")</f>
      </c>
      <c r="E13" s="131">
        <f t="shared" si="1"/>
      </c>
      <c r="F13" s="131">
        <f t="shared" si="1"/>
      </c>
      <c r="G13" s="131">
        <f t="shared" si="1"/>
      </c>
      <c r="H13" s="131">
        <f t="shared" si="1"/>
      </c>
      <c r="I13" s="131">
        <f t="shared" si="1"/>
      </c>
      <c r="J13" s="131">
        <f t="shared" si="1"/>
      </c>
      <c r="K13" s="131">
        <f t="shared" si="1"/>
      </c>
      <c r="L13" s="131">
        <f t="shared" si="1"/>
      </c>
      <c r="M13" s="131">
        <f t="shared" si="1"/>
      </c>
      <c r="N13" s="131">
        <f t="shared" si="1"/>
      </c>
      <c r="O13" s="131">
        <f t="shared" si="1"/>
      </c>
      <c r="P13" s="131">
        <f t="shared" si="1"/>
      </c>
      <c r="Q13" s="131">
        <f t="shared" si="1"/>
      </c>
      <c r="R13" s="131">
        <f t="shared" si="1"/>
      </c>
      <c r="S13" s="131">
        <f t="shared" si="1"/>
      </c>
      <c r="T13" s="131">
        <f t="shared" si="1"/>
      </c>
      <c r="U13" s="131">
        <f t="shared" si="1"/>
      </c>
      <c r="V13" s="131">
        <f t="shared" si="1"/>
      </c>
      <c r="W13" s="131">
        <f t="shared" si="1"/>
      </c>
      <c r="X13" s="131">
        <f t="shared" si="1"/>
      </c>
      <c r="Y13" s="131">
        <f aca="true" t="shared" si="2" ref="Y13:AH13">IF(Y12="Yes","Not applicable","")</f>
      </c>
      <c r="Z13" s="131">
        <f t="shared" si="2"/>
      </c>
      <c r="AA13" s="131">
        <f t="shared" si="2"/>
      </c>
      <c r="AB13" s="131">
        <f t="shared" si="2"/>
      </c>
      <c r="AC13" s="131">
        <f t="shared" si="2"/>
      </c>
      <c r="AD13" s="131">
        <f t="shared" si="2"/>
      </c>
      <c r="AE13" s="131">
        <f t="shared" si="2"/>
      </c>
      <c r="AF13" s="131">
        <f t="shared" si="2"/>
      </c>
      <c r="AG13" s="131">
        <f t="shared" si="2"/>
      </c>
      <c r="AH13" s="131">
        <f t="shared" si="2"/>
      </c>
      <c r="AI13" s="131">
        <f aca="true" t="shared" si="3" ref="AI13:AZ13">IF(AI12="Yes","Not applicable","")</f>
      </c>
      <c r="AJ13" s="131">
        <f t="shared" si="3"/>
      </c>
      <c r="AK13" s="131">
        <f t="shared" si="3"/>
      </c>
      <c r="AL13" s="131">
        <f t="shared" si="3"/>
      </c>
      <c r="AM13" s="131">
        <f t="shared" si="3"/>
      </c>
      <c r="AN13" s="131">
        <f t="shared" si="3"/>
      </c>
      <c r="AO13" s="131">
        <f t="shared" si="3"/>
      </c>
      <c r="AP13" s="131">
        <f t="shared" si="3"/>
      </c>
      <c r="AQ13" s="131">
        <f t="shared" si="3"/>
      </c>
      <c r="AR13" s="131">
        <f t="shared" si="3"/>
      </c>
      <c r="AS13" s="131">
        <f t="shared" si="3"/>
      </c>
      <c r="AT13" s="131">
        <f t="shared" si="3"/>
      </c>
      <c r="AU13" s="131">
        <f t="shared" si="3"/>
      </c>
      <c r="AV13" s="131">
        <f t="shared" si="3"/>
      </c>
      <c r="AW13" s="131">
        <f t="shared" si="3"/>
      </c>
      <c r="AX13" s="131">
        <f t="shared" si="3"/>
      </c>
      <c r="AY13" s="131">
        <f t="shared" si="3"/>
      </c>
      <c r="AZ13" s="131">
        <f t="shared" si="3"/>
      </c>
      <c r="BA13" s="131">
        <f>IF(BA12="Yes","Not applicable","")</f>
      </c>
      <c r="BB13" s="128"/>
      <c r="BD13" s="32" t="s">
        <v>491</v>
      </c>
      <c r="BE13" s="70">
        <f>COUNTIF(C13:BA13,"No reason identified")</f>
        <v>0</v>
      </c>
      <c r="BF13" s="70"/>
      <c r="BG13" s="70">
        <f t="shared" si="0"/>
        <v>0</v>
      </c>
      <c r="BH13" s="70">
        <f t="shared" si="0"/>
        <v>0</v>
      </c>
      <c r="BI13" s="70">
        <f t="shared" si="0"/>
        <v>0</v>
      </c>
      <c r="BJ13" s="70">
        <f t="shared" si="0"/>
        <v>0</v>
      </c>
      <c r="BK13" s="70"/>
      <c r="BL13" s="70"/>
    </row>
    <row r="14" spans="1:64" ht="13.5" customHeight="1" hidden="1">
      <c r="A14" s="49" t="s">
        <v>113</v>
      </c>
      <c r="B14" s="53"/>
      <c r="C14" s="54">
        <f>IF(C13="Pre-hospital admin",1,"")</f>
      </c>
      <c r="D14" s="54">
        <f aca="true" t="shared" si="4" ref="D14:X14">IF(D13="Pre-hospital admin",1,"")</f>
      </c>
      <c r="E14" s="54">
        <f t="shared" si="4"/>
      </c>
      <c r="F14" s="54">
        <f t="shared" si="4"/>
      </c>
      <c r="G14" s="54">
        <f t="shared" si="4"/>
      </c>
      <c r="H14" s="54">
        <f t="shared" si="4"/>
      </c>
      <c r="I14" s="54">
        <f t="shared" si="4"/>
      </c>
      <c r="J14" s="54">
        <f t="shared" si="4"/>
      </c>
      <c r="K14" s="54">
        <f t="shared" si="4"/>
      </c>
      <c r="L14" s="54">
        <f t="shared" si="4"/>
      </c>
      <c r="M14" s="54">
        <f t="shared" si="4"/>
      </c>
      <c r="N14" s="54">
        <f t="shared" si="4"/>
      </c>
      <c r="O14" s="54">
        <f t="shared" si="4"/>
      </c>
      <c r="P14" s="54">
        <f t="shared" si="4"/>
      </c>
      <c r="Q14" s="54">
        <f t="shared" si="4"/>
      </c>
      <c r="R14" s="54">
        <f t="shared" si="4"/>
      </c>
      <c r="S14" s="54">
        <f t="shared" si="4"/>
      </c>
      <c r="T14" s="54">
        <f t="shared" si="4"/>
      </c>
      <c r="U14" s="54">
        <f t="shared" si="4"/>
      </c>
      <c r="V14" s="54">
        <f t="shared" si="4"/>
      </c>
      <c r="W14" s="54">
        <f t="shared" si="4"/>
      </c>
      <c r="X14" s="54">
        <f t="shared" si="4"/>
      </c>
      <c r="Y14" s="54">
        <f aca="true" t="shared" si="5" ref="Y14:AH14">IF(Y13="Pre-hospital admin",1,"")</f>
      </c>
      <c r="Z14" s="54">
        <f t="shared" si="5"/>
      </c>
      <c r="AA14" s="54">
        <f t="shared" si="5"/>
      </c>
      <c r="AB14" s="54">
        <f t="shared" si="5"/>
      </c>
      <c r="AC14" s="54">
        <f t="shared" si="5"/>
      </c>
      <c r="AD14" s="54">
        <f t="shared" si="5"/>
      </c>
      <c r="AE14" s="54">
        <f t="shared" si="5"/>
      </c>
      <c r="AF14" s="54">
        <f t="shared" si="5"/>
      </c>
      <c r="AG14" s="54">
        <f t="shared" si="5"/>
      </c>
      <c r="AH14" s="54">
        <f t="shared" si="5"/>
      </c>
      <c r="AI14" s="54">
        <f aca="true" t="shared" si="6" ref="AI14:AZ14">IF(AI13="Pre-hospital admin",1,"")</f>
      </c>
      <c r="AJ14" s="54">
        <f t="shared" si="6"/>
      </c>
      <c r="AK14" s="54">
        <f t="shared" si="6"/>
      </c>
      <c r="AL14" s="54">
        <f t="shared" si="6"/>
      </c>
      <c r="AM14" s="54">
        <f t="shared" si="6"/>
      </c>
      <c r="AN14" s="54">
        <f t="shared" si="6"/>
      </c>
      <c r="AO14" s="54">
        <f t="shared" si="6"/>
      </c>
      <c r="AP14" s="54">
        <f t="shared" si="6"/>
      </c>
      <c r="AQ14" s="54">
        <f t="shared" si="6"/>
      </c>
      <c r="AR14" s="54">
        <f t="shared" si="6"/>
      </c>
      <c r="AS14" s="54">
        <f t="shared" si="6"/>
      </c>
      <c r="AT14" s="54">
        <f t="shared" si="6"/>
      </c>
      <c r="AU14" s="54">
        <f t="shared" si="6"/>
      </c>
      <c r="AV14" s="54">
        <f t="shared" si="6"/>
      </c>
      <c r="AW14" s="54">
        <f t="shared" si="6"/>
      </c>
      <c r="AX14" s="54">
        <f t="shared" si="6"/>
      </c>
      <c r="AY14" s="54">
        <f t="shared" si="6"/>
      </c>
      <c r="AZ14" s="54">
        <f t="shared" si="6"/>
      </c>
      <c r="BA14" s="54">
        <f>IF(BA13="Pre-hospital admin",1,"")</f>
      </c>
      <c r="BB14" s="132"/>
      <c r="BE14" s="133">
        <f>SUM(C14:BA14)</f>
        <v>0</v>
      </c>
      <c r="BK14" s="70"/>
      <c r="BL14" s="70"/>
    </row>
    <row r="15" spans="1:64" ht="13.5" customHeight="1" hidden="1">
      <c r="A15" s="49" t="s">
        <v>117</v>
      </c>
      <c r="B15" s="55"/>
      <c r="C15" s="56">
        <f>IF(C13="No reason identified",1,"")</f>
      </c>
      <c r="D15" s="56">
        <f aca="true" t="shared" si="7" ref="D15:X15">IF(D13="No reason identified",1,"")</f>
      </c>
      <c r="E15" s="56">
        <f t="shared" si="7"/>
      </c>
      <c r="F15" s="56">
        <f t="shared" si="7"/>
      </c>
      <c r="G15" s="56">
        <f t="shared" si="7"/>
      </c>
      <c r="H15" s="56">
        <f t="shared" si="7"/>
      </c>
      <c r="I15" s="56">
        <f t="shared" si="7"/>
      </c>
      <c r="J15" s="56">
        <f t="shared" si="7"/>
      </c>
      <c r="K15" s="56">
        <f t="shared" si="7"/>
      </c>
      <c r="L15" s="56">
        <f t="shared" si="7"/>
      </c>
      <c r="M15" s="56">
        <f t="shared" si="7"/>
      </c>
      <c r="N15" s="56">
        <f t="shared" si="7"/>
      </c>
      <c r="O15" s="56">
        <f t="shared" si="7"/>
      </c>
      <c r="P15" s="56">
        <f t="shared" si="7"/>
      </c>
      <c r="Q15" s="56">
        <f t="shared" si="7"/>
      </c>
      <c r="R15" s="56">
        <f t="shared" si="7"/>
      </c>
      <c r="S15" s="56">
        <f t="shared" si="7"/>
      </c>
      <c r="T15" s="56">
        <f t="shared" si="7"/>
      </c>
      <c r="U15" s="56">
        <f t="shared" si="7"/>
      </c>
      <c r="V15" s="56">
        <f t="shared" si="7"/>
      </c>
      <c r="W15" s="56">
        <f t="shared" si="7"/>
      </c>
      <c r="X15" s="56">
        <f t="shared" si="7"/>
      </c>
      <c r="Y15" s="56">
        <f aca="true" t="shared" si="8" ref="Y15:AZ15">IF(Y13="No reason identified",1,"")</f>
      </c>
      <c r="Z15" s="56">
        <f t="shared" si="8"/>
      </c>
      <c r="AA15" s="56">
        <f t="shared" si="8"/>
      </c>
      <c r="AB15" s="56">
        <f t="shared" si="8"/>
      </c>
      <c r="AC15" s="56">
        <f t="shared" si="8"/>
      </c>
      <c r="AD15" s="56">
        <f t="shared" si="8"/>
      </c>
      <c r="AE15" s="56">
        <f t="shared" si="8"/>
      </c>
      <c r="AF15" s="56">
        <f t="shared" si="8"/>
      </c>
      <c r="AG15" s="56">
        <f t="shared" si="8"/>
      </c>
      <c r="AH15" s="56">
        <f t="shared" si="8"/>
      </c>
      <c r="AI15" s="56">
        <f t="shared" si="8"/>
      </c>
      <c r="AJ15" s="56">
        <f t="shared" si="8"/>
      </c>
      <c r="AK15" s="56">
        <f t="shared" si="8"/>
      </c>
      <c r="AL15" s="56">
        <f t="shared" si="8"/>
      </c>
      <c r="AM15" s="56">
        <f t="shared" si="8"/>
      </c>
      <c r="AN15" s="56">
        <f t="shared" si="8"/>
      </c>
      <c r="AO15" s="56">
        <f t="shared" si="8"/>
      </c>
      <c r="AP15" s="56">
        <f t="shared" si="8"/>
      </c>
      <c r="AQ15" s="56">
        <f t="shared" si="8"/>
      </c>
      <c r="AR15" s="56">
        <f t="shared" si="8"/>
      </c>
      <c r="AS15" s="56">
        <f t="shared" si="8"/>
      </c>
      <c r="AT15" s="56">
        <f t="shared" si="8"/>
      </c>
      <c r="AU15" s="56">
        <f t="shared" si="8"/>
      </c>
      <c r="AV15" s="56">
        <f t="shared" si="8"/>
      </c>
      <c r="AW15" s="56">
        <f t="shared" si="8"/>
      </c>
      <c r="AX15" s="56">
        <f t="shared" si="8"/>
      </c>
      <c r="AY15" s="56">
        <f t="shared" si="8"/>
      </c>
      <c r="AZ15" s="56">
        <f t="shared" si="8"/>
      </c>
      <c r="BA15" s="56">
        <f>IF(BA13="No reason identified",1,"")</f>
      </c>
      <c r="BB15" s="132"/>
      <c r="BE15" s="133">
        <f>SUM(C15:BA15)</f>
        <v>0</v>
      </c>
      <c r="BK15" s="70"/>
      <c r="BL15" s="70"/>
    </row>
    <row r="16" spans="1:64" ht="13.5" customHeight="1">
      <c r="A16" s="49" t="s">
        <v>128</v>
      </c>
      <c r="B16" s="52" t="s">
        <v>129</v>
      </c>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2"/>
      <c r="BE16" s="70"/>
      <c r="BF16" s="70"/>
      <c r="BG16" s="70" t="s">
        <v>492</v>
      </c>
      <c r="BH16" s="70"/>
      <c r="BI16" s="70"/>
      <c r="BK16" s="70"/>
      <c r="BL16" s="70"/>
    </row>
    <row r="17" spans="1:61" ht="13.5" customHeight="1">
      <c r="A17" s="49" t="s">
        <v>130</v>
      </c>
      <c r="B17" s="52" t="s">
        <v>131</v>
      </c>
      <c r="C17" s="131">
        <f>IF(OR(C$12="No",C12="Not recorded"),"N/A","")</f>
      </c>
      <c r="D17" s="131">
        <f aca="true" t="shared" si="9" ref="D17:X17">IF(OR(D$12="No",D12="Not recorded"),"N/A","")</f>
      </c>
      <c r="E17" s="131">
        <f t="shared" si="9"/>
      </c>
      <c r="F17" s="131">
        <f t="shared" si="9"/>
      </c>
      <c r="G17" s="131">
        <f t="shared" si="9"/>
      </c>
      <c r="H17" s="131">
        <f t="shared" si="9"/>
      </c>
      <c r="I17" s="131">
        <f t="shared" si="9"/>
      </c>
      <c r="J17" s="131">
        <f t="shared" si="9"/>
      </c>
      <c r="K17" s="131">
        <f t="shared" si="9"/>
      </c>
      <c r="L17" s="131">
        <f t="shared" si="9"/>
      </c>
      <c r="M17" s="131">
        <f t="shared" si="9"/>
      </c>
      <c r="N17" s="131">
        <f t="shared" si="9"/>
      </c>
      <c r="O17" s="131">
        <f t="shared" si="9"/>
      </c>
      <c r="P17" s="131">
        <f t="shared" si="9"/>
      </c>
      <c r="Q17" s="131">
        <f t="shared" si="9"/>
      </c>
      <c r="R17" s="131">
        <f t="shared" si="9"/>
      </c>
      <c r="S17" s="131">
        <f t="shared" si="9"/>
      </c>
      <c r="T17" s="131">
        <f t="shared" si="9"/>
      </c>
      <c r="U17" s="131">
        <f t="shared" si="9"/>
      </c>
      <c r="V17" s="131">
        <f t="shared" si="9"/>
      </c>
      <c r="W17" s="131">
        <f t="shared" si="9"/>
      </c>
      <c r="X17" s="131">
        <f t="shared" si="9"/>
      </c>
      <c r="Y17" s="131">
        <f aca="true" t="shared" si="10" ref="Y17:AZ17">IF(OR(Y$12="No",Y12="Not recorded"),"N/A","")</f>
      </c>
      <c r="Z17" s="131">
        <f t="shared" si="10"/>
      </c>
      <c r="AA17" s="131">
        <f t="shared" si="10"/>
      </c>
      <c r="AB17" s="131">
        <f t="shared" si="10"/>
      </c>
      <c r="AC17" s="131">
        <f t="shared" si="10"/>
      </c>
      <c r="AD17" s="131">
        <f t="shared" si="10"/>
      </c>
      <c r="AE17" s="131">
        <f t="shared" si="10"/>
      </c>
      <c r="AF17" s="131">
        <f t="shared" si="10"/>
      </c>
      <c r="AG17" s="131">
        <f t="shared" si="10"/>
      </c>
      <c r="AH17" s="131">
        <f t="shared" si="10"/>
      </c>
      <c r="AI17" s="131">
        <f t="shared" si="10"/>
      </c>
      <c r="AJ17" s="131">
        <f t="shared" si="10"/>
      </c>
      <c r="AK17" s="131">
        <f t="shared" si="10"/>
      </c>
      <c r="AL17" s="131">
        <f t="shared" si="10"/>
      </c>
      <c r="AM17" s="131">
        <f t="shared" si="10"/>
      </c>
      <c r="AN17" s="131">
        <f t="shared" si="10"/>
      </c>
      <c r="AO17" s="131">
        <f t="shared" si="10"/>
      </c>
      <c r="AP17" s="131">
        <f t="shared" si="10"/>
      </c>
      <c r="AQ17" s="131">
        <f t="shared" si="10"/>
      </c>
      <c r="AR17" s="131">
        <f t="shared" si="10"/>
      </c>
      <c r="AS17" s="131">
        <f t="shared" si="10"/>
      </c>
      <c r="AT17" s="131">
        <f t="shared" si="10"/>
      </c>
      <c r="AU17" s="131">
        <f t="shared" si="10"/>
      </c>
      <c r="AV17" s="131">
        <f t="shared" si="10"/>
      </c>
      <c r="AW17" s="131">
        <f t="shared" si="10"/>
      </c>
      <c r="AX17" s="131">
        <f t="shared" si="10"/>
      </c>
      <c r="AY17" s="131">
        <f t="shared" si="10"/>
      </c>
      <c r="AZ17" s="131">
        <f t="shared" si="10"/>
      </c>
      <c r="BA17" s="131">
        <f>IF(OR(BA$12="No",BA12="Not recorded"),"N/A","")</f>
      </c>
      <c r="BB17" s="128"/>
      <c r="BD17" s="32" t="s">
        <v>493</v>
      </c>
      <c r="BE17" s="70">
        <f>COUNTIF($C17:$BA17,"Yes")</f>
        <v>0</v>
      </c>
      <c r="BF17" s="134" t="s">
        <v>494</v>
      </c>
      <c r="BG17" s="70">
        <f>COUNTIF($C17:$BA17,"No")</f>
        <v>0</v>
      </c>
      <c r="BH17" s="70"/>
      <c r="BI17" s="70"/>
    </row>
    <row r="18" spans="1:61" ht="13.5" customHeight="1">
      <c r="A18" s="49" t="s">
        <v>132</v>
      </c>
      <c r="B18" s="52" t="s">
        <v>133</v>
      </c>
      <c r="C18" s="131">
        <f aca="true" t="shared" si="11" ref="C18:X18">IF(C$17="N/A","No","")</f>
      </c>
      <c r="D18" s="131">
        <f t="shared" si="11"/>
      </c>
      <c r="E18" s="131">
        <f t="shared" si="11"/>
      </c>
      <c r="F18" s="131">
        <f t="shared" si="11"/>
      </c>
      <c r="G18" s="131">
        <f t="shared" si="11"/>
      </c>
      <c r="H18" s="131">
        <f t="shared" si="11"/>
      </c>
      <c r="I18" s="131">
        <f t="shared" si="11"/>
      </c>
      <c r="J18" s="131">
        <f t="shared" si="11"/>
      </c>
      <c r="K18" s="131">
        <f t="shared" si="11"/>
      </c>
      <c r="L18" s="131">
        <f t="shared" si="11"/>
      </c>
      <c r="M18" s="131">
        <f t="shared" si="11"/>
      </c>
      <c r="N18" s="131">
        <f t="shared" si="11"/>
      </c>
      <c r="O18" s="131">
        <f t="shared" si="11"/>
      </c>
      <c r="P18" s="131">
        <f t="shared" si="11"/>
      </c>
      <c r="Q18" s="131">
        <f t="shared" si="11"/>
      </c>
      <c r="R18" s="131">
        <f t="shared" si="11"/>
      </c>
      <c r="S18" s="131">
        <f t="shared" si="11"/>
      </c>
      <c r="T18" s="131">
        <f t="shared" si="11"/>
      </c>
      <c r="U18" s="131">
        <f t="shared" si="11"/>
      </c>
      <c r="V18" s="131">
        <f t="shared" si="11"/>
      </c>
      <c r="W18" s="131">
        <f t="shared" si="11"/>
      </c>
      <c r="X18" s="131">
        <f t="shared" si="11"/>
      </c>
      <c r="Y18" s="131">
        <f aca="true" t="shared" si="12" ref="Y18:AZ18">IF(Y$17="N/A","No","")</f>
      </c>
      <c r="Z18" s="131">
        <f t="shared" si="12"/>
      </c>
      <c r="AA18" s="131">
        <f t="shared" si="12"/>
      </c>
      <c r="AB18" s="131">
        <f t="shared" si="12"/>
      </c>
      <c r="AC18" s="131">
        <f t="shared" si="12"/>
      </c>
      <c r="AD18" s="131">
        <f t="shared" si="12"/>
      </c>
      <c r="AE18" s="131">
        <f t="shared" si="12"/>
      </c>
      <c r="AF18" s="131">
        <f t="shared" si="12"/>
      </c>
      <c r="AG18" s="131">
        <f t="shared" si="12"/>
      </c>
      <c r="AH18" s="131">
        <f t="shared" si="12"/>
      </c>
      <c r="AI18" s="131">
        <f t="shared" si="12"/>
      </c>
      <c r="AJ18" s="131">
        <f t="shared" si="12"/>
      </c>
      <c r="AK18" s="131">
        <f t="shared" si="12"/>
      </c>
      <c r="AL18" s="131">
        <f t="shared" si="12"/>
      </c>
      <c r="AM18" s="131">
        <f t="shared" si="12"/>
      </c>
      <c r="AN18" s="131">
        <f t="shared" si="12"/>
      </c>
      <c r="AO18" s="131">
        <f t="shared" si="12"/>
      </c>
      <c r="AP18" s="131">
        <f t="shared" si="12"/>
      </c>
      <c r="AQ18" s="131">
        <f t="shared" si="12"/>
      </c>
      <c r="AR18" s="131">
        <f t="shared" si="12"/>
      </c>
      <c r="AS18" s="131">
        <f t="shared" si="12"/>
      </c>
      <c r="AT18" s="131">
        <f t="shared" si="12"/>
      </c>
      <c r="AU18" s="131">
        <f t="shared" si="12"/>
      </c>
      <c r="AV18" s="131">
        <f t="shared" si="12"/>
      </c>
      <c r="AW18" s="131">
        <f t="shared" si="12"/>
      </c>
      <c r="AX18" s="131">
        <f t="shared" si="12"/>
      </c>
      <c r="AY18" s="131">
        <f t="shared" si="12"/>
      </c>
      <c r="AZ18" s="131">
        <f t="shared" si="12"/>
      </c>
      <c r="BA18" s="131">
        <f>IF(BA$17="N/A","No","")</f>
      </c>
      <c r="BB18" s="128"/>
      <c r="BD18" s="32" t="s">
        <v>495</v>
      </c>
      <c r="BE18" s="70">
        <f>COUNTIF($C18:$BA18,"Yes")</f>
        <v>0</v>
      </c>
      <c r="BF18" s="134" t="s">
        <v>496</v>
      </c>
      <c r="BG18" s="70">
        <f>COUNTIF($C18:$BA18,"No")</f>
        <v>0</v>
      </c>
      <c r="BH18" s="70"/>
      <c r="BI18" s="70"/>
    </row>
    <row r="19" spans="1:61" ht="13.5" customHeight="1">
      <c r="A19" s="49" t="s">
        <v>134</v>
      </c>
      <c r="B19" s="52" t="s">
        <v>135</v>
      </c>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28"/>
      <c r="BE19" s="70"/>
      <c r="BF19" s="134" t="s">
        <v>497</v>
      </c>
      <c r="BG19" s="70">
        <f>COUNTIF($C18:$BA18,"Partially")</f>
        <v>0</v>
      </c>
      <c r="BH19" s="70"/>
      <c r="BI19" s="70"/>
    </row>
    <row r="20" spans="1:62" ht="14.25" customHeight="1">
      <c r="A20" s="49" t="s">
        <v>136</v>
      </c>
      <c r="B20" s="52" t="s">
        <v>137</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28"/>
      <c r="BD20" s="32" t="s">
        <v>498</v>
      </c>
      <c r="BE20" s="70">
        <f>COUNTIF($C20:$BA20,"Yes")</f>
        <v>0</v>
      </c>
      <c r="BG20" s="70"/>
      <c r="BH20" s="70"/>
      <c r="BI20" s="70"/>
      <c r="BJ20" s="70"/>
    </row>
    <row r="21" spans="1:62" ht="14.25" customHeight="1">
      <c r="A21" s="49" t="s">
        <v>138</v>
      </c>
      <c r="B21" s="52" t="s">
        <v>139</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28"/>
      <c r="BE21" s="70"/>
      <c r="BG21" s="70"/>
      <c r="BH21" s="70"/>
      <c r="BI21" s="70"/>
      <c r="BJ21" s="70"/>
    </row>
    <row r="22" spans="1:62" ht="14.25" customHeight="1">
      <c r="A22" s="49" t="s">
        <v>140</v>
      </c>
      <c r="B22" s="52" t="s">
        <v>141</v>
      </c>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8"/>
      <c r="BD22" s="32" t="s">
        <v>408</v>
      </c>
      <c r="BE22" s="70">
        <f>COUNTIF($C22:$BA22,"Yes")</f>
        <v>0</v>
      </c>
      <c r="BG22" s="70"/>
      <c r="BH22" s="70"/>
      <c r="BI22" s="70"/>
      <c r="BJ22" s="70"/>
    </row>
    <row r="23" spans="1:58" ht="13.5" customHeight="1">
      <c r="A23" s="49" t="s">
        <v>142</v>
      </c>
      <c r="B23" s="47" t="s">
        <v>143</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28"/>
      <c r="BD23" s="32" t="s">
        <v>499</v>
      </c>
      <c r="BE23" s="70">
        <f>COUNTIF($C18:$BA18,"No local guidelines")</f>
        <v>0</v>
      </c>
      <c r="BF23" s="70"/>
    </row>
    <row r="24" spans="1:54" ht="13.5" customHeight="1" hidden="1">
      <c r="A24" s="135"/>
      <c r="B24" s="58"/>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136"/>
    </row>
    <row r="25" spans="1:54" s="139" customFormat="1" ht="64.5" customHeight="1">
      <c r="A25" s="245" t="s">
        <v>144</v>
      </c>
      <c r="B25" s="246"/>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8"/>
    </row>
    <row r="26" spans="1:57" s="139" customFormat="1" ht="129.75" customHeight="1" thickBot="1">
      <c r="A26" s="235" t="s">
        <v>145</v>
      </c>
      <c r="B26" s="236"/>
      <c r="C26" s="61">
        <f aca="true" t="shared" si="13" ref="C26:X26">IF(C44="","",C44&amp;CHAR(10))&amp;IF(C45="","",C45&amp;CHAR(10))&amp;IF(C46="","",C46&amp;CHAR(10))&amp;IF(C47="","",C47&amp;CHAR(10))&amp;IF(C48="","",C48&amp;CHAR(10))&amp;IF(C49="","",C49&amp;CHAR(10))&amp;IF(C50="","",C50&amp;CHAR(10))&amp;IF(C51="","",C51&amp;CHAR(10))&amp;IF(C52="","",C52&amp;CHAR(10))&amp;IF(C53="","",C53&amp;CHAR(10))&amp;IF(C54="","",C54&amp;CHAR(10))&amp;C55&amp;C56</f>
      </c>
      <c r="D26" s="61">
        <f t="shared" si="13"/>
      </c>
      <c r="E26" s="61">
        <f t="shared" si="13"/>
      </c>
      <c r="F26" s="61">
        <f t="shared" si="13"/>
      </c>
      <c r="G26" s="61">
        <f t="shared" si="13"/>
      </c>
      <c r="H26" s="61">
        <f t="shared" si="13"/>
      </c>
      <c r="I26" s="61">
        <f t="shared" si="13"/>
      </c>
      <c r="J26" s="61">
        <f t="shared" si="13"/>
      </c>
      <c r="K26" s="61">
        <f t="shared" si="13"/>
      </c>
      <c r="L26" s="61">
        <f t="shared" si="13"/>
      </c>
      <c r="M26" s="61">
        <f t="shared" si="13"/>
      </c>
      <c r="N26" s="61">
        <f t="shared" si="13"/>
      </c>
      <c r="O26" s="61">
        <f t="shared" si="13"/>
      </c>
      <c r="P26" s="61">
        <f t="shared" si="13"/>
      </c>
      <c r="Q26" s="61">
        <f t="shared" si="13"/>
      </c>
      <c r="R26" s="61">
        <f t="shared" si="13"/>
      </c>
      <c r="S26" s="61">
        <f t="shared" si="13"/>
      </c>
      <c r="T26" s="61">
        <f t="shared" si="13"/>
      </c>
      <c r="U26" s="61">
        <f t="shared" si="13"/>
      </c>
      <c r="V26" s="61">
        <f t="shared" si="13"/>
      </c>
      <c r="W26" s="61">
        <f t="shared" si="13"/>
      </c>
      <c r="X26" s="61">
        <f t="shared" si="13"/>
      </c>
      <c r="Y26" s="61">
        <f aca="true" t="shared" si="14" ref="Y26:BA26">IF(Y44="","",Y44&amp;CHAR(10))&amp;IF(Y45="","",Y45&amp;CHAR(10))&amp;IF(Y46="","",Y46&amp;CHAR(10))&amp;IF(Y47="","",Y47&amp;CHAR(10))&amp;IF(Y48="","",Y48&amp;CHAR(10))&amp;IF(Y49="","",Y49&amp;CHAR(10))&amp;IF(Y50="","",Y50&amp;CHAR(10))&amp;IF(Y51="","",Y51&amp;CHAR(10))&amp;IF(Y52="","",Y52&amp;CHAR(10))&amp;IF(Y53="","",Y53&amp;CHAR(10))&amp;IF(Y54="","",Y54&amp;CHAR(10))&amp;Y55&amp;Y56</f>
      </c>
      <c r="Z26" s="61">
        <f t="shared" si="14"/>
      </c>
      <c r="AA26" s="61">
        <f t="shared" si="14"/>
      </c>
      <c r="AB26" s="61">
        <f t="shared" si="14"/>
      </c>
      <c r="AC26" s="61">
        <f t="shared" si="14"/>
      </c>
      <c r="AD26" s="61">
        <f t="shared" si="14"/>
      </c>
      <c r="AE26" s="61">
        <f t="shared" si="14"/>
      </c>
      <c r="AF26" s="61">
        <f t="shared" si="14"/>
      </c>
      <c r="AG26" s="61">
        <f t="shared" si="14"/>
      </c>
      <c r="AH26" s="61">
        <f t="shared" si="14"/>
      </c>
      <c r="AI26" s="61">
        <f t="shared" si="14"/>
      </c>
      <c r="AJ26" s="61">
        <f t="shared" si="14"/>
      </c>
      <c r="AK26" s="61">
        <f t="shared" si="14"/>
      </c>
      <c r="AL26" s="61">
        <f t="shared" si="14"/>
      </c>
      <c r="AM26" s="61">
        <f t="shared" si="14"/>
      </c>
      <c r="AN26" s="61">
        <f t="shared" si="14"/>
      </c>
      <c r="AO26" s="61">
        <f t="shared" si="14"/>
      </c>
      <c r="AP26" s="61">
        <f t="shared" si="14"/>
      </c>
      <c r="AQ26" s="61">
        <f t="shared" si="14"/>
      </c>
      <c r="AR26" s="61">
        <f t="shared" si="14"/>
      </c>
      <c r="AS26" s="61">
        <f t="shared" si="14"/>
      </c>
      <c r="AT26" s="61">
        <f t="shared" si="14"/>
      </c>
      <c r="AU26" s="61">
        <f t="shared" si="14"/>
      </c>
      <c r="AV26" s="61">
        <f t="shared" si="14"/>
      </c>
      <c r="AW26" s="61">
        <f t="shared" si="14"/>
      </c>
      <c r="AX26" s="61">
        <f t="shared" si="14"/>
      </c>
      <c r="AY26" s="61">
        <f t="shared" si="14"/>
      </c>
      <c r="AZ26" s="61">
        <f t="shared" si="14"/>
      </c>
      <c r="BA26" s="61">
        <f t="shared" si="14"/>
      </c>
      <c r="BB26" s="140"/>
      <c r="BD26" s="141"/>
      <c r="BE26" s="141"/>
    </row>
    <row r="27" spans="1:63" ht="12.75">
      <c r="A27" s="75" t="s">
        <v>146</v>
      </c>
      <c r="B27" s="63"/>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136"/>
      <c r="BE27" s="32" t="s">
        <v>500</v>
      </c>
      <c r="BF27" s="32" t="s">
        <v>501</v>
      </c>
      <c r="BG27" s="32" t="s">
        <v>502</v>
      </c>
      <c r="BH27" s="32" t="s">
        <v>503</v>
      </c>
      <c r="BI27" s="32" t="s">
        <v>504</v>
      </c>
      <c r="BJ27" s="32" t="s">
        <v>505</v>
      </c>
      <c r="BK27" s="70" t="s">
        <v>506</v>
      </c>
    </row>
    <row r="28" spans="1:62" s="144" customFormat="1" ht="12.75">
      <c r="A28" s="142"/>
      <c r="B28" s="66" t="s">
        <v>147</v>
      </c>
      <c r="C28" s="67">
        <f>IF(AND(ISNUMBER(C$8),ISNUMBER(C16)),IF(C16&gt;=C$8,C16-C$8,C16-C$8+1),"")</f>
      </c>
      <c r="D28" s="67">
        <f aca="true" t="shared" si="15" ref="D28:BA28">IF(AND(ISNUMBER(D$8),ISNUMBER(D16)),IF(D16&gt;=D$8,D16-D$8,D16-D$8+1),"")</f>
      </c>
      <c r="E28" s="67">
        <f t="shared" si="15"/>
      </c>
      <c r="F28" s="67">
        <f t="shared" si="15"/>
      </c>
      <c r="G28" s="67">
        <f t="shared" si="15"/>
      </c>
      <c r="H28" s="67">
        <f t="shared" si="15"/>
      </c>
      <c r="I28" s="67">
        <f t="shared" si="15"/>
      </c>
      <c r="J28" s="67">
        <f t="shared" si="15"/>
      </c>
      <c r="K28" s="67">
        <f t="shared" si="15"/>
      </c>
      <c r="L28" s="67">
        <f t="shared" si="15"/>
      </c>
      <c r="M28" s="67">
        <f t="shared" si="15"/>
      </c>
      <c r="N28" s="67">
        <f t="shared" si="15"/>
      </c>
      <c r="O28" s="67">
        <f t="shared" si="15"/>
      </c>
      <c r="P28" s="67">
        <f t="shared" si="15"/>
      </c>
      <c r="Q28" s="67">
        <f t="shared" si="15"/>
      </c>
      <c r="R28" s="67">
        <f t="shared" si="15"/>
      </c>
      <c r="S28" s="67">
        <f t="shared" si="15"/>
      </c>
      <c r="T28" s="67">
        <f t="shared" si="15"/>
      </c>
      <c r="U28" s="67">
        <f t="shared" si="15"/>
      </c>
      <c r="V28" s="67">
        <f t="shared" si="15"/>
      </c>
      <c r="W28" s="67">
        <f t="shared" si="15"/>
      </c>
      <c r="X28" s="67">
        <f t="shared" si="15"/>
      </c>
      <c r="Y28" s="67">
        <f t="shared" si="15"/>
      </c>
      <c r="Z28" s="67">
        <f t="shared" si="15"/>
      </c>
      <c r="AA28" s="67">
        <f t="shared" si="15"/>
      </c>
      <c r="AB28" s="67">
        <f t="shared" si="15"/>
      </c>
      <c r="AC28" s="67">
        <f t="shared" si="15"/>
      </c>
      <c r="AD28" s="67">
        <f t="shared" si="15"/>
      </c>
      <c r="AE28" s="67">
        <f t="shared" si="15"/>
      </c>
      <c r="AF28" s="67">
        <f t="shared" si="15"/>
      </c>
      <c r="AG28" s="67">
        <f t="shared" si="15"/>
      </c>
      <c r="AH28" s="67">
        <f t="shared" si="15"/>
      </c>
      <c r="AI28" s="67">
        <f t="shared" si="15"/>
      </c>
      <c r="AJ28" s="67">
        <f t="shared" si="15"/>
      </c>
      <c r="AK28" s="67">
        <f t="shared" si="15"/>
      </c>
      <c r="AL28" s="67">
        <f t="shared" si="15"/>
      </c>
      <c r="AM28" s="67">
        <f t="shared" si="15"/>
      </c>
      <c r="AN28" s="67">
        <f t="shared" si="15"/>
      </c>
      <c r="AO28" s="67">
        <f t="shared" si="15"/>
      </c>
      <c r="AP28" s="67">
        <f t="shared" si="15"/>
      </c>
      <c r="AQ28" s="67">
        <f t="shared" si="15"/>
      </c>
      <c r="AR28" s="67">
        <f t="shared" si="15"/>
      </c>
      <c r="AS28" s="67">
        <f t="shared" si="15"/>
      </c>
      <c r="AT28" s="67">
        <f t="shared" si="15"/>
      </c>
      <c r="AU28" s="67">
        <f t="shared" si="15"/>
      </c>
      <c r="AV28" s="67">
        <f t="shared" si="15"/>
      </c>
      <c r="AW28" s="67">
        <f t="shared" si="15"/>
      </c>
      <c r="AX28" s="67">
        <f t="shared" si="15"/>
      </c>
      <c r="AY28" s="67">
        <f t="shared" si="15"/>
      </c>
      <c r="AZ28" s="67">
        <f t="shared" si="15"/>
      </c>
      <c r="BA28" s="67">
        <f t="shared" si="15"/>
      </c>
      <c r="BB28" s="143"/>
      <c r="BD28" s="144" t="s">
        <v>507</v>
      </c>
      <c r="BE28" s="38">
        <f aca="true" t="shared" si="16" ref="BE28:BE35">COUNT($C28:$AZ28)</f>
        <v>0</v>
      </c>
      <c r="BF28" s="38">
        <f>COUNTIF($C28:$AZ28,"&lt;0:20:01")</f>
        <v>0</v>
      </c>
      <c r="BG28" s="38">
        <f aca="true" t="shared" si="17" ref="BG28:BG35">COUNTIF($C28:$AZ28,"&lt;0:30:01")</f>
        <v>0</v>
      </c>
      <c r="BH28" s="38">
        <f aca="true" t="shared" si="18" ref="BH28:BH35">COUNTIF($C28:$AZ28,"&lt;1:00:01")</f>
        <v>0</v>
      </c>
      <c r="BI28" s="38">
        <f aca="true" t="shared" si="19" ref="BI28:BI35">COUNTIF($C28:$AZ28,"&lt;2:00:01")</f>
        <v>0</v>
      </c>
      <c r="BJ28" s="38">
        <f>COUNTIF($C28:$AZ28,"&lt;4:00:01")</f>
        <v>0</v>
      </c>
    </row>
    <row r="29" spans="1:62" s="144" customFormat="1" ht="12.75">
      <c r="A29" s="142"/>
      <c r="B29" s="66" t="s">
        <v>148</v>
      </c>
      <c r="C29" s="68">
        <f aca="true" t="shared" si="20" ref="C29:AZ29">IF(C11="Moderate (4-6)",C28,"")</f>
      </c>
      <c r="D29" s="68">
        <f t="shared" si="20"/>
      </c>
      <c r="E29" s="68">
        <f t="shared" si="20"/>
      </c>
      <c r="F29" s="68">
        <f t="shared" si="20"/>
      </c>
      <c r="G29" s="68">
        <f t="shared" si="20"/>
      </c>
      <c r="H29" s="68">
        <f t="shared" si="20"/>
      </c>
      <c r="I29" s="68">
        <f t="shared" si="20"/>
      </c>
      <c r="J29" s="68">
        <f t="shared" si="20"/>
      </c>
      <c r="K29" s="68">
        <f t="shared" si="20"/>
      </c>
      <c r="L29" s="68">
        <f t="shared" si="20"/>
      </c>
      <c r="M29" s="68">
        <f t="shared" si="20"/>
      </c>
      <c r="N29" s="68">
        <f t="shared" si="20"/>
      </c>
      <c r="O29" s="68">
        <f t="shared" si="20"/>
      </c>
      <c r="P29" s="68">
        <f t="shared" si="20"/>
      </c>
      <c r="Q29" s="68">
        <f t="shared" si="20"/>
      </c>
      <c r="R29" s="68">
        <f t="shared" si="20"/>
      </c>
      <c r="S29" s="68">
        <f t="shared" si="20"/>
      </c>
      <c r="T29" s="68">
        <f t="shared" si="20"/>
      </c>
      <c r="U29" s="68">
        <f t="shared" si="20"/>
      </c>
      <c r="V29" s="68">
        <f t="shared" si="20"/>
      </c>
      <c r="W29" s="68">
        <f t="shared" si="20"/>
      </c>
      <c r="X29" s="68">
        <f t="shared" si="20"/>
      </c>
      <c r="Y29" s="68">
        <f t="shared" si="20"/>
      </c>
      <c r="Z29" s="68">
        <f t="shared" si="20"/>
      </c>
      <c r="AA29" s="68">
        <f t="shared" si="20"/>
      </c>
      <c r="AB29" s="68">
        <f t="shared" si="20"/>
      </c>
      <c r="AC29" s="68">
        <f t="shared" si="20"/>
      </c>
      <c r="AD29" s="68">
        <f t="shared" si="20"/>
      </c>
      <c r="AE29" s="68">
        <f t="shared" si="20"/>
      </c>
      <c r="AF29" s="68">
        <f t="shared" si="20"/>
      </c>
      <c r="AG29" s="68">
        <f t="shared" si="20"/>
      </c>
      <c r="AH29" s="68">
        <f t="shared" si="20"/>
      </c>
      <c r="AI29" s="68">
        <f t="shared" si="20"/>
      </c>
      <c r="AJ29" s="68">
        <f t="shared" si="20"/>
      </c>
      <c r="AK29" s="68">
        <f t="shared" si="20"/>
      </c>
      <c r="AL29" s="68">
        <f t="shared" si="20"/>
      </c>
      <c r="AM29" s="68">
        <f t="shared" si="20"/>
      </c>
      <c r="AN29" s="68">
        <f t="shared" si="20"/>
      </c>
      <c r="AO29" s="68">
        <f t="shared" si="20"/>
      </c>
      <c r="AP29" s="68">
        <f t="shared" si="20"/>
      </c>
      <c r="AQ29" s="68">
        <f t="shared" si="20"/>
      </c>
      <c r="AR29" s="68">
        <f t="shared" si="20"/>
      </c>
      <c r="AS29" s="68">
        <f t="shared" si="20"/>
      </c>
      <c r="AT29" s="68">
        <f t="shared" si="20"/>
      </c>
      <c r="AU29" s="68">
        <f t="shared" si="20"/>
      </c>
      <c r="AV29" s="68">
        <f t="shared" si="20"/>
      </c>
      <c r="AW29" s="68">
        <f t="shared" si="20"/>
      </c>
      <c r="AX29" s="68">
        <f t="shared" si="20"/>
      </c>
      <c r="AY29" s="68">
        <f t="shared" si="20"/>
      </c>
      <c r="AZ29" s="68">
        <f t="shared" si="20"/>
      </c>
      <c r="BA29" s="68">
        <f>IF(BA11="Moderate (4-6)",BA28,"")</f>
      </c>
      <c r="BB29" s="143"/>
      <c r="BD29" s="144" t="s">
        <v>508</v>
      </c>
      <c r="BE29" s="38">
        <f t="shared" si="16"/>
        <v>0</v>
      </c>
      <c r="BF29" s="38">
        <f>COUNTIF($C29:$AZ29,"&lt;0:20:01")</f>
        <v>0</v>
      </c>
      <c r="BG29" s="38">
        <f t="shared" si="17"/>
        <v>0</v>
      </c>
      <c r="BH29" s="38">
        <f t="shared" si="18"/>
        <v>0</v>
      </c>
      <c r="BI29" s="38">
        <f t="shared" si="19"/>
        <v>0</v>
      </c>
      <c r="BJ29" s="38">
        <f>COUNTIF($C29:$AZ29,"&lt;4:00:01")</f>
        <v>0</v>
      </c>
    </row>
    <row r="30" spans="1:62" s="144" customFormat="1" ht="12.75">
      <c r="A30" s="142"/>
      <c r="B30" s="66" t="s">
        <v>149</v>
      </c>
      <c r="C30" s="68">
        <f aca="true" t="shared" si="21" ref="C30:AZ30">IF(C11="Severe (7-10)",C28,"")</f>
      </c>
      <c r="D30" s="68">
        <f t="shared" si="21"/>
      </c>
      <c r="E30" s="68">
        <f t="shared" si="21"/>
      </c>
      <c r="F30" s="68">
        <f t="shared" si="21"/>
      </c>
      <c r="G30" s="68">
        <f t="shared" si="21"/>
      </c>
      <c r="H30" s="68">
        <f t="shared" si="21"/>
      </c>
      <c r="I30" s="68">
        <f t="shared" si="21"/>
      </c>
      <c r="J30" s="68">
        <f t="shared" si="21"/>
      </c>
      <c r="K30" s="68">
        <f t="shared" si="21"/>
      </c>
      <c r="L30" s="68">
        <f t="shared" si="21"/>
      </c>
      <c r="M30" s="68">
        <f t="shared" si="21"/>
      </c>
      <c r="N30" s="68">
        <f t="shared" si="21"/>
      </c>
      <c r="O30" s="68">
        <f t="shared" si="21"/>
      </c>
      <c r="P30" s="68">
        <f t="shared" si="21"/>
      </c>
      <c r="Q30" s="68">
        <f t="shared" si="21"/>
      </c>
      <c r="R30" s="68">
        <f t="shared" si="21"/>
      </c>
      <c r="S30" s="68">
        <f t="shared" si="21"/>
      </c>
      <c r="T30" s="68">
        <f t="shared" si="21"/>
      </c>
      <c r="U30" s="68">
        <f t="shared" si="21"/>
      </c>
      <c r="V30" s="68">
        <f t="shared" si="21"/>
      </c>
      <c r="W30" s="68">
        <f t="shared" si="21"/>
      </c>
      <c r="X30" s="68">
        <f t="shared" si="21"/>
      </c>
      <c r="Y30" s="68">
        <f t="shared" si="21"/>
      </c>
      <c r="Z30" s="68">
        <f t="shared" si="21"/>
      </c>
      <c r="AA30" s="68">
        <f t="shared" si="21"/>
      </c>
      <c r="AB30" s="68">
        <f t="shared" si="21"/>
      </c>
      <c r="AC30" s="68">
        <f t="shared" si="21"/>
      </c>
      <c r="AD30" s="68">
        <f t="shared" si="21"/>
      </c>
      <c r="AE30" s="68">
        <f t="shared" si="21"/>
      </c>
      <c r="AF30" s="68">
        <f t="shared" si="21"/>
      </c>
      <c r="AG30" s="68">
        <f t="shared" si="21"/>
      </c>
      <c r="AH30" s="68">
        <f t="shared" si="21"/>
      </c>
      <c r="AI30" s="68">
        <f t="shared" si="21"/>
      </c>
      <c r="AJ30" s="68">
        <f t="shared" si="21"/>
      </c>
      <c r="AK30" s="68">
        <f t="shared" si="21"/>
      </c>
      <c r="AL30" s="68">
        <f t="shared" si="21"/>
      </c>
      <c r="AM30" s="68">
        <f t="shared" si="21"/>
      </c>
      <c r="AN30" s="68">
        <f t="shared" si="21"/>
      </c>
      <c r="AO30" s="68">
        <f t="shared" si="21"/>
      </c>
      <c r="AP30" s="68">
        <f t="shared" si="21"/>
      </c>
      <c r="AQ30" s="68">
        <f t="shared" si="21"/>
      </c>
      <c r="AR30" s="68">
        <f t="shared" si="21"/>
      </c>
      <c r="AS30" s="68">
        <f t="shared" si="21"/>
      </c>
      <c r="AT30" s="68">
        <f t="shared" si="21"/>
      </c>
      <c r="AU30" s="68">
        <f t="shared" si="21"/>
      </c>
      <c r="AV30" s="68">
        <f t="shared" si="21"/>
      </c>
      <c r="AW30" s="68">
        <f t="shared" si="21"/>
      </c>
      <c r="AX30" s="68">
        <f t="shared" si="21"/>
      </c>
      <c r="AY30" s="68">
        <f t="shared" si="21"/>
      </c>
      <c r="AZ30" s="68">
        <f t="shared" si="21"/>
      </c>
      <c r="BA30" s="68">
        <f>IF(BA11="Severe (7-10)",BA28,"")</f>
      </c>
      <c r="BB30" s="143"/>
      <c r="BD30" s="144" t="s">
        <v>509</v>
      </c>
      <c r="BE30" s="38">
        <f t="shared" si="16"/>
        <v>0</v>
      </c>
      <c r="BF30" s="38">
        <f>COUNTIF($C30:$AZ30,"&lt;0:20:01")</f>
        <v>0</v>
      </c>
      <c r="BG30" s="38">
        <f t="shared" si="17"/>
        <v>0</v>
      </c>
      <c r="BH30" s="38">
        <f t="shared" si="18"/>
        <v>0</v>
      </c>
      <c r="BI30" s="38">
        <f t="shared" si="19"/>
        <v>0</v>
      </c>
      <c r="BJ30" s="38">
        <f>COUNTIF($C30:$AZ30,"&lt;4:00:01")</f>
        <v>0</v>
      </c>
    </row>
    <row r="31" spans="1:62" s="144" customFormat="1" ht="12.75">
      <c r="A31" s="142"/>
      <c r="B31" s="66" t="s">
        <v>150</v>
      </c>
      <c r="C31" s="68">
        <f aca="true" t="shared" si="22" ref="C31:AZ31">IF(C10="Yes",C28,"")</f>
      </c>
      <c r="D31" s="68">
        <f t="shared" si="22"/>
      </c>
      <c r="E31" s="68">
        <f t="shared" si="22"/>
      </c>
      <c r="F31" s="68">
        <f t="shared" si="22"/>
      </c>
      <c r="G31" s="68">
        <f t="shared" si="22"/>
      </c>
      <c r="H31" s="68">
        <f t="shared" si="22"/>
      </c>
      <c r="I31" s="68">
        <f t="shared" si="22"/>
      </c>
      <c r="J31" s="68">
        <f t="shared" si="22"/>
      </c>
      <c r="K31" s="68">
        <f t="shared" si="22"/>
      </c>
      <c r="L31" s="68">
        <f t="shared" si="22"/>
      </c>
      <c r="M31" s="68">
        <f t="shared" si="22"/>
      </c>
      <c r="N31" s="68">
        <f t="shared" si="22"/>
      </c>
      <c r="O31" s="68">
        <f t="shared" si="22"/>
      </c>
      <c r="P31" s="68">
        <f t="shared" si="22"/>
      </c>
      <c r="Q31" s="68">
        <f t="shared" si="22"/>
      </c>
      <c r="R31" s="68">
        <f t="shared" si="22"/>
      </c>
      <c r="S31" s="68">
        <f t="shared" si="22"/>
      </c>
      <c r="T31" s="68">
        <f t="shared" si="22"/>
      </c>
      <c r="U31" s="68">
        <f t="shared" si="22"/>
      </c>
      <c r="V31" s="68">
        <f t="shared" si="22"/>
      </c>
      <c r="W31" s="68">
        <f t="shared" si="22"/>
      </c>
      <c r="X31" s="68">
        <f t="shared" si="22"/>
      </c>
      <c r="Y31" s="68">
        <f t="shared" si="22"/>
      </c>
      <c r="Z31" s="68">
        <f t="shared" si="22"/>
      </c>
      <c r="AA31" s="68">
        <f t="shared" si="22"/>
      </c>
      <c r="AB31" s="68">
        <f t="shared" si="22"/>
      </c>
      <c r="AC31" s="68">
        <f t="shared" si="22"/>
      </c>
      <c r="AD31" s="68">
        <f t="shared" si="22"/>
      </c>
      <c r="AE31" s="68">
        <f t="shared" si="22"/>
      </c>
      <c r="AF31" s="68">
        <f t="shared" si="22"/>
      </c>
      <c r="AG31" s="68">
        <f t="shared" si="22"/>
      </c>
      <c r="AH31" s="68">
        <f t="shared" si="22"/>
      </c>
      <c r="AI31" s="68">
        <f t="shared" si="22"/>
      </c>
      <c r="AJ31" s="68">
        <f t="shared" si="22"/>
      </c>
      <c r="AK31" s="68">
        <f t="shared" si="22"/>
      </c>
      <c r="AL31" s="68">
        <f t="shared" si="22"/>
      </c>
      <c r="AM31" s="68">
        <f t="shared" si="22"/>
      </c>
      <c r="AN31" s="68">
        <f t="shared" si="22"/>
      </c>
      <c r="AO31" s="68">
        <f t="shared" si="22"/>
      </c>
      <c r="AP31" s="68">
        <f t="shared" si="22"/>
      </c>
      <c r="AQ31" s="68">
        <f t="shared" si="22"/>
      </c>
      <c r="AR31" s="68">
        <f t="shared" si="22"/>
      </c>
      <c r="AS31" s="68">
        <f t="shared" si="22"/>
      </c>
      <c r="AT31" s="68">
        <f t="shared" si="22"/>
      </c>
      <c r="AU31" s="68">
        <f t="shared" si="22"/>
      </c>
      <c r="AV31" s="68">
        <f t="shared" si="22"/>
      </c>
      <c r="AW31" s="68">
        <f t="shared" si="22"/>
      </c>
      <c r="AX31" s="68">
        <f t="shared" si="22"/>
      </c>
      <c r="AY31" s="68">
        <f t="shared" si="22"/>
      </c>
      <c r="AZ31" s="68">
        <f t="shared" si="22"/>
      </c>
      <c r="BA31" s="68">
        <f>IF(BA10="Yes",BA28,"")</f>
      </c>
      <c r="BB31" s="143"/>
      <c r="BD31" s="144" t="s">
        <v>510</v>
      </c>
      <c r="BE31" s="38">
        <f t="shared" si="16"/>
        <v>0</v>
      </c>
      <c r="BF31" s="38">
        <f>COUNTIF($C31:$AZ31,"&lt;0:20:01")</f>
        <v>0</v>
      </c>
      <c r="BG31" s="38">
        <f t="shared" si="17"/>
        <v>0</v>
      </c>
      <c r="BH31" s="38">
        <f t="shared" si="18"/>
        <v>0</v>
      </c>
      <c r="BI31" s="38">
        <f t="shared" si="19"/>
        <v>0</v>
      </c>
      <c r="BJ31" s="38">
        <f>COUNTIF($C31:$AZ31,"&lt;4:00:01")</f>
        <v>0</v>
      </c>
    </row>
    <row r="32" spans="1:63" s="144" customFormat="1" ht="12.75">
      <c r="A32" s="142"/>
      <c r="B32" s="66" t="s">
        <v>151</v>
      </c>
      <c r="C32" s="67">
        <f>IF(AND(ISNUMBER(C$8),ISNUMBER(C19)),IF(C19&gt;=C$8,C19-C$8,C19-C$8+1),"")</f>
      </c>
      <c r="D32" s="67">
        <f aca="true" t="shared" si="23" ref="D32:BA32">IF(AND(ISNUMBER(D$8),ISNUMBER(D19)),IF(D19&gt;=D$8,D19-D$8,D19-D$8+1),"")</f>
      </c>
      <c r="E32" s="67">
        <f t="shared" si="23"/>
      </c>
      <c r="F32" s="67">
        <f t="shared" si="23"/>
      </c>
      <c r="G32" s="67">
        <f t="shared" si="23"/>
      </c>
      <c r="H32" s="67">
        <f t="shared" si="23"/>
      </c>
      <c r="I32" s="67">
        <f t="shared" si="23"/>
      </c>
      <c r="J32" s="67">
        <f t="shared" si="23"/>
      </c>
      <c r="K32" s="67">
        <f t="shared" si="23"/>
      </c>
      <c r="L32" s="67">
        <f t="shared" si="23"/>
      </c>
      <c r="M32" s="67">
        <f t="shared" si="23"/>
      </c>
      <c r="N32" s="67">
        <f t="shared" si="23"/>
      </c>
      <c r="O32" s="67">
        <f t="shared" si="23"/>
      </c>
      <c r="P32" s="67">
        <f t="shared" si="23"/>
      </c>
      <c r="Q32" s="67">
        <f t="shared" si="23"/>
      </c>
      <c r="R32" s="67">
        <f t="shared" si="23"/>
      </c>
      <c r="S32" s="67">
        <f t="shared" si="23"/>
      </c>
      <c r="T32" s="67">
        <f t="shared" si="23"/>
      </c>
      <c r="U32" s="67">
        <f t="shared" si="23"/>
      </c>
      <c r="V32" s="67">
        <f t="shared" si="23"/>
      </c>
      <c r="W32" s="67">
        <f t="shared" si="23"/>
      </c>
      <c r="X32" s="67">
        <f t="shared" si="23"/>
      </c>
      <c r="Y32" s="67">
        <f t="shared" si="23"/>
      </c>
      <c r="Z32" s="67">
        <f t="shared" si="23"/>
      </c>
      <c r="AA32" s="67">
        <f t="shared" si="23"/>
      </c>
      <c r="AB32" s="67">
        <f t="shared" si="23"/>
      </c>
      <c r="AC32" s="67">
        <f t="shared" si="23"/>
      </c>
      <c r="AD32" s="67">
        <f t="shared" si="23"/>
      </c>
      <c r="AE32" s="67">
        <f t="shared" si="23"/>
      </c>
      <c r="AF32" s="67">
        <f t="shared" si="23"/>
      </c>
      <c r="AG32" s="67">
        <f t="shared" si="23"/>
      </c>
      <c r="AH32" s="67">
        <f t="shared" si="23"/>
      </c>
      <c r="AI32" s="67">
        <f t="shared" si="23"/>
      </c>
      <c r="AJ32" s="67">
        <f t="shared" si="23"/>
      </c>
      <c r="AK32" s="67">
        <f t="shared" si="23"/>
      </c>
      <c r="AL32" s="67">
        <f t="shared" si="23"/>
      </c>
      <c r="AM32" s="67">
        <f t="shared" si="23"/>
      </c>
      <c r="AN32" s="67">
        <f t="shared" si="23"/>
      </c>
      <c r="AO32" s="67">
        <f t="shared" si="23"/>
      </c>
      <c r="AP32" s="67">
        <f t="shared" si="23"/>
      </c>
      <c r="AQ32" s="67">
        <f t="shared" si="23"/>
      </c>
      <c r="AR32" s="67">
        <f t="shared" si="23"/>
      </c>
      <c r="AS32" s="67">
        <f t="shared" si="23"/>
      </c>
      <c r="AT32" s="67">
        <f t="shared" si="23"/>
      </c>
      <c r="AU32" s="67">
        <f t="shared" si="23"/>
      </c>
      <c r="AV32" s="67">
        <f t="shared" si="23"/>
      </c>
      <c r="AW32" s="67">
        <f t="shared" si="23"/>
      </c>
      <c r="AX32" s="67">
        <f t="shared" si="23"/>
      </c>
      <c r="AY32" s="67">
        <f t="shared" si="23"/>
      </c>
      <c r="AZ32" s="67">
        <f t="shared" si="23"/>
      </c>
      <c r="BA32" s="67">
        <f t="shared" si="23"/>
      </c>
      <c r="BB32" s="143"/>
      <c r="BD32" s="144" t="s">
        <v>511</v>
      </c>
      <c r="BE32" s="38">
        <f t="shared" si="16"/>
        <v>0</v>
      </c>
      <c r="BF32" s="38"/>
      <c r="BG32" s="38">
        <f t="shared" si="17"/>
        <v>0</v>
      </c>
      <c r="BH32" s="38">
        <f t="shared" si="18"/>
        <v>0</v>
      </c>
      <c r="BI32" s="38">
        <f t="shared" si="19"/>
        <v>0</v>
      </c>
      <c r="BK32" s="38">
        <f>COUNTIF($C32:$AZ32,"&gt;2:00:01")</f>
        <v>0</v>
      </c>
    </row>
    <row r="33" spans="1:63" s="144" customFormat="1" ht="12.75">
      <c r="A33" s="142"/>
      <c r="B33" s="66" t="s">
        <v>152</v>
      </c>
      <c r="C33" s="67">
        <f>IF(AND(ISNUMBER(C$16),ISNUMBER(C21)),IF(C21&gt;=C$16,C21-C$16,C21-C$16+1),"")</f>
      </c>
      <c r="D33" s="67">
        <f aca="true" t="shared" si="24" ref="D33:BA33">IF(AND(ISNUMBER(D$16),ISNUMBER(D21)),IF(D21&gt;=D$16,D21-D$16,D21-D$16+1),"")</f>
      </c>
      <c r="E33" s="67">
        <f t="shared" si="24"/>
      </c>
      <c r="F33" s="67">
        <f t="shared" si="24"/>
      </c>
      <c r="G33" s="67">
        <f t="shared" si="24"/>
      </c>
      <c r="H33" s="67">
        <f t="shared" si="24"/>
      </c>
      <c r="I33" s="67">
        <f t="shared" si="24"/>
      </c>
      <c r="J33" s="67">
        <f t="shared" si="24"/>
      </c>
      <c r="K33" s="67">
        <f t="shared" si="24"/>
      </c>
      <c r="L33" s="67">
        <f t="shared" si="24"/>
      </c>
      <c r="M33" s="67">
        <f t="shared" si="24"/>
      </c>
      <c r="N33" s="67">
        <f t="shared" si="24"/>
      </c>
      <c r="O33" s="67">
        <f t="shared" si="24"/>
      </c>
      <c r="P33" s="67">
        <f t="shared" si="24"/>
      </c>
      <c r="Q33" s="67">
        <f t="shared" si="24"/>
      </c>
      <c r="R33" s="67">
        <f t="shared" si="24"/>
      </c>
      <c r="S33" s="67">
        <f t="shared" si="24"/>
      </c>
      <c r="T33" s="67">
        <f t="shared" si="24"/>
      </c>
      <c r="U33" s="67">
        <f t="shared" si="24"/>
      </c>
      <c r="V33" s="67">
        <f t="shared" si="24"/>
      </c>
      <c r="W33" s="67">
        <f t="shared" si="24"/>
      </c>
      <c r="X33" s="67">
        <f t="shared" si="24"/>
      </c>
      <c r="Y33" s="67">
        <f t="shared" si="24"/>
      </c>
      <c r="Z33" s="67">
        <f t="shared" si="24"/>
      </c>
      <c r="AA33" s="67">
        <f t="shared" si="24"/>
      </c>
      <c r="AB33" s="67">
        <f t="shared" si="24"/>
      </c>
      <c r="AC33" s="67">
        <f t="shared" si="24"/>
      </c>
      <c r="AD33" s="67">
        <f t="shared" si="24"/>
      </c>
      <c r="AE33" s="67">
        <f t="shared" si="24"/>
      </c>
      <c r="AF33" s="67">
        <f t="shared" si="24"/>
      </c>
      <c r="AG33" s="67">
        <f t="shared" si="24"/>
      </c>
      <c r="AH33" s="67">
        <f t="shared" si="24"/>
      </c>
      <c r="AI33" s="67">
        <f t="shared" si="24"/>
      </c>
      <c r="AJ33" s="67">
        <f t="shared" si="24"/>
      </c>
      <c r="AK33" s="67">
        <f t="shared" si="24"/>
      </c>
      <c r="AL33" s="67">
        <f t="shared" si="24"/>
      </c>
      <c r="AM33" s="67">
        <f t="shared" si="24"/>
      </c>
      <c r="AN33" s="67">
        <f t="shared" si="24"/>
      </c>
      <c r="AO33" s="67">
        <f t="shared" si="24"/>
      </c>
      <c r="AP33" s="67">
        <f t="shared" si="24"/>
      </c>
      <c r="AQ33" s="67">
        <f t="shared" si="24"/>
      </c>
      <c r="AR33" s="67">
        <f t="shared" si="24"/>
      </c>
      <c r="AS33" s="67">
        <f t="shared" si="24"/>
      </c>
      <c r="AT33" s="67">
        <f t="shared" si="24"/>
      </c>
      <c r="AU33" s="67">
        <f t="shared" si="24"/>
      </c>
      <c r="AV33" s="67">
        <f t="shared" si="24"/>
      </c>
      <c r="AW33" s="67">
        <f t="shared" si="24"/>
      </c>
      <c r="AX33" s="67">
        <f t="shared" si="24"/>
      </c>
      <c r="AY33" s="67">
        <f t="shared" si="24"/>
      </c>
      <c r="AZ33" s="67">
        <f t="shared" si="24"/>
      </c>
      <c r="BA33" s="67">
        <f t="shared" si="24"/>
      </c>
      <c r="BB33" s="143"/>
      <c r="BD33" s="144" t="s">
        <v>512</v>
      </c>
      <c r="BE33" s="38">
        <f t="shared" si="16"/>
        <v>0</v>
      </c>
      <c r="BF33" s="38"/>
      <c r="BG33" s="38">
        <f t="shared" si="17"/>
        <v>0</v>
      </c>
      <c r="BH33" s="38">
        <f t="shared" si="18"/>
        <v>0</v>
      </c>
      <c r="BI33" s="38">
        <f t="shared" si="19"/>
        <v>0</v>
      </c>
      <c r="BK33" s="38"/>
    </row>
    <row r="34" spans="1:63" s="144" customFormat="1" ht="12.75">
      <c r="A34" s="142"/>
      <c r="B34" s="66" t="s">
        <v>153</v>
      </c>
      <c r="C34" s="68">
        <f>IF(C11="Moderate (4-6)",C33,"")</f>
      </c>
      <c r="D34" s="68">
        <f aca="true" t="shared" si="25" ref="D34:AZ34">IF(D11="Moderate (4-6)",D33,"")</f>
      </c>
      <c r="E34" s="68">
        <f t="shared" si="25"/>
      </c>
      <c r="F34" s="68">
        <f t="shared" si="25"/>
      </c>
      <c r="G34" s="68">
        <f t="shared" si="25"/>
      </c>
      <c r="H34" s="68">
        <f t="shared" si="25"/>
      </c>
      <c r="I34" s="68">
        <f t="shared" si="25"/>
      </c>
      <c r="J34" s="68">
        <f t="shared" si="25"/>
      </c>
      <c r="K34" s="68">
        <f t="shared" si="25"/>
      </c>
      <c r="L34" s="68">
        <f t="shared" si="25"/>
      </c>
      <c r="M34" s="68">
        <f t="shared" si="25"/>
      </c>
      <c r="N34" s="68">
        <f t="shared" si="25"/>
      </c>
      <c r="O34" s="68">
        <f t="shared" si="25"/>
      </c>
      <c r="P34" s="68">
        <f t="shared" si="25"/>
      </c>
      <c r="Q34" s="68">
        <f t="shared" si="25"/>
      </c>
      <c r="R34" s="68">
        <f t="shared" si="25"/>
      </c>
      <c r="S34" s="68">
        <f t="shared" si="25"/>
      </c>
      <c r="T34" s="68">
        <f t="shared" si="25"/>
      </c>
      <c r="U34" s="68">
        <f t="shared" si="25"/>
      </c>
      <c r="V34" s="68">
        <f t="shared" si="25"/>
      </c>
      <c r="W34" s="68">
        <f t="shared" si="25"/>
      </c>
      <c r="X34" s="68">
        <f t="shared" si="25"/>
      </c>
      <c r="Y34" s="68">
        <f t="shared" si="25"/>
      </c>
      <c r="Z34" s="68">
        <f t="shared" si="25"/>
      </c>
      <c r="AA34" s="68">
        <f t="shared" si="25"/>
      </c>
      <c r="AB34" s="68">
        <f t="shared" si="25"/>
      </c>
      <c r="AC34" s="68">
        <f t="shared" si="25"/>
      </c>
      <c r="AD34" s="68">
        <f t="shared" si="25"/>
      </c>
      <c r="AE34" s="68">
        <f t="shared" si="25"/>
      </c>
      <c r="AF34" s="68">
        <f t="shared" si="25"/>
      </c>
      <c r="AG34" s="68">
        <f t="shared" si="25"/>
      </c>
      <c r="AH34" s="68">
        <f t="shared" si="25"/>
      </c>
      <c r="AI34" s="68">
        <f t="shared" si="25"/>
      </c>
      <c r="AJ34" s="68">
        <f t="shared" si="25"/>
      </c>
      <c r="AK34" s="68">
        <f t="shared" si="25"/>
      </c>
      <c r="AL34" s="68">
        <f t="shared" si="25"/>
      </c>
      <c r="AM34" s="68">
        <f t="shared" si="25"/>
      </c>
      <c r="AN34" s="68">
        <f t="shared" si="25"/>
      </c>
      <c r="AO34" s="68">
        <f t="shared" si="25"/>
      </c>
      <c r="AP34" s="68">
        <f t="shared" si="25"/>
      </c>
      <c r="AQ34" s="68">
        <f t="shared" si="25"/>
      </c>
      <c r="AR34" s="68">
        <f t="shared" si="25"/>
      </c>
      <c r="AS34" s="68">
        <f t="shared" si="25"/>
      </c>
      <c r="AT34" s="68">
        <f t="shared" si="25"/>
      </c>
      <c r="AU34" s="68">
        <f t="shared" si="25"/>
      </c>
      <c r="AV34" s="68">
        <f t="shared" si="25"/>
      </c>
      <c r="AW34" s="68">
        <f t="shared" si="25"/>
      </c>
      <c r="AX34" s="68">
        <f t="shared" si="25"/>
      </c>
      <c r="AY34" s="68">
        <f t="shared" si="25"/>
      </c>
      <c r="AZ34" s="68">
        <f t="shared" si="25"/>
      </c>
      <c r="BA34" s="68">
        <f>IF(BA11="Moderate (4-6)",BA33,"")</f>
      </c>
      <c r="BB34" s="143"/>
      <c r="BD34" s="144" t="s">
        <v>513</v>
      </c>
      <c r="BE34" s="38">
        <f t="shared" si="16"/>
        <v>0</v>
      </c>
      <c r="BF34" s="38"/>
      <c r="BG34" s="38">
        <f t="shared" si="17"/>
        <v>0</v>
      </c>
      <c r="BH34" s="38">
        <f t="shared" si="18"/>
        <v>0</v>
      </c>
      <c r="BI34" s="38">
        <f t="shared" si="19"/>
        <v>0</v>
      </c>
      <c r="BK34" s="38"/>
    </row>
    <row r="35" spans="1:63" s="144" customFormat="1" ht="12.75">
      <c r="A35" s="142"/>
      <c r="B35" s="66" t="s">
        <v>154</v>
      </c>
      <c r="C35" s="68">
        <f>IF(C11="Severe (7-10)",C33,"")</f>
      </c>
      <c r="D35" s="68">
        <f aca="true" t="shared" si="26" ref="D35:AZ35">IF(D11="Severe (7-10)",D33,"")</f>
      </c>
      <c r="E35" s="68">
        <f t="shared" si="26"/>
      </c>
      <c r="F35" s="68">
        <f t="shared" si="26"/>
      </c>
      <c r="G35" s="68">
        <f t="shared" si="26"/>
      </c>
      <c r="H35" s="68">
        <f t="shared" si="26"/>
      </c>
      <c r="I35" s="68">
        <f t="shared" si="26"/>
      </c>
      <c r="J35" s="68">
        <f t="shared" si="26"/>
      </c>
      <c r="K35" s="68">
        <f t="shared" si="26"/>
      </c>
      <c r="L35" s="68">
        <f t="shared" si="26"/>
      </c>
      <c r="M35" s="68">
        <f t="shared" si="26"/>
      </c>
      <c r="N35" s="68">
        <f t="shared" si="26"/>
      </c>
      <c r="O35" s="68">
        <f t="shared" si="26"/>
      </c>
      <c r="P35" s="68">
        <f t="shared" si="26"/>
      </c>
      <c r="Q35" s="68">
        <f t="shared" si="26"/>
      </c>
      <c r="R35" s="68">
        <f t="shared" si="26"/>
      </c>
      <c r="S35" s="68">
        <f t="shared" si="26"/>
      </c>
      <c r="T35" s="68">
        <f t="shared" si="26"/>
      </c>
      <c r="U35" s="68">
        <f t="shared" si="26"/>
      </c>
      <c r="V35" s="68">
        <f t="shared" si="26"/>
      </c>
      <c r="W35" s="68">
        <f t="shared" si="26"/>
      </c>
      <c r="X35" s="68">
        <f t="shared" si="26"/>
      </c>
      <c r="Y35" s="68">
        <f t="shared" si="26"/>
      </c>
      <c r="Z35" s="68">
        <f t="shared" si="26"/>
      </c>
      <c r="AA35" s="68">
        <f t="shared" si="26"/>
      </c>
      <c r="AB35" s="68">
        <f t="shared" si="26"/>
      </c>
      <c r="AC35" s="68">
        <f t="shared" si="26"/>
      </c>
      <c r="AD35" s="68">
        <f t="shared" si="26"/>
      </c>
      <c r="AE35" s="68">
        <f t="shared" si="26"/>
      </c>
      <c r="AF35" s="68">
        <f t="shared" si="26"/>
      </c>
      <c r="AG35" s="68">
        <f t="shared" si="26"/>
      </c>
      <c r="AH35" s="68">
        <f t="shared" si="26"/>
      </c>
      <c r="AI35" s="68">
        <f t="shared" si="26"/>
      </c>
      <c r="AJ35" s="68">
        <f t="shared" si="26"/>
      </c>
      <c r="AK35" s="68">
        <f t="shared" si="26"/>
      </c>
      <c r="AL35" s="68">
        <f t="shared" si="26"/>
      </c>
      <c r="AM35" s="68">
        <f t="shared" si="26"/>
      </c>
      <c r="AN35" s="68">
        <f t="shared" si="26"/>
      </c>
      <c r="AO35" s="68">
        <f t="shared" si="26"/>
      </c>
      <c r="AP35" s="68">
        <f t="shared" si="26"/>
      </c>
      <c r="AQ35" s="68">
        <f t="shared" si="26"/>
      </c>
      <c r="AR35" s="68">
        <f t="shared" si="26"/>
      </c>
      <c r="AS35" s="68">
        <f t="shared" si="26"/>
      </c>
      <c r="AT35" s="68">
        <f t="shared" si="26"/>
      </c>
      <c r="AU35" s="68">
        <f t="shared" si="26"/>
      </c>
      <c r="AV35" s="68">
        <f t="shared" si="26"/>
      </c>
      <c r="AW35" s="68">
        <f t="shared" si="26"/>
      </c>
      <c r="AX35" s="68">
        <f t="shared" si="26"/>
      </c>
      <c r="AY35" s="68">
        <f t="shared" si="26"/>
      </c>
      <c r="AZ35" s="68">
        <f t="shared" si="26"/>
      </c>
      <c r="BA35" s="68">
        <f>IF(BA11="Severe (7-10)",BA33,"")</f>
      </c>
      <c r="BB35" s="143"/>
      <c r="BD35" s="144" t="s">
        <v>514</v>
      </c>
      <c r="BE35" s="38">
        <f t="shared" si="16"/>
        <v>0</v>
      </c>
      <c r="BF35" s="38"/>
      <c r="BG35" s="38">
        <f t="shared" si="17"/>
        <v>0</v>
      </c>
      <c r="BH35" s="38">
        <f t="shared" si="18"/>
        <v>0</v>
      </c>
      <c r="BI35" s="38">
        <f t="shared" si="19"/>
        <v>0</v>
      </c>
      <c r="BK35" s="38"/>
    </row>
    <row r="36" spans="1:63" s="144" customFormat="1" ht="12.75">
      <c r="A36" s="142"/>
      <c r="B36" s="212" t="s">
        <v>2074</v>
      </c>
      <c r="C36" s="68">
        <f>IF(AND(ISNUMBER(C$8),ISNUMBER(C21)),IF(C21&gt;=C$8,C21-C$8,C21-C$8+1),"")</f>
      </c>
      <c r="D36" s="68">
        <f aca="true" t="shared" si="27" ref="D36:BA36">IF(AND(ISNUMBER(D$8),ISNUMBER(D21)),IF(D21&gt;=D$8,D21-D$8,D21-D$8+1),"")</f>
      </c>
      <c r="E36" s="68">
        <f t="shared" si="27"/>
      </c>
      <c r="F36" s="68">
        <f t="shared" si="27"/>
      </c>
      <c r="G36" s="68">
        <f t="shared" si="27"/>
      </c>
      <c r="H36" s="68">
        <f t="shared" si="27"/>
      </c>
      <c r="I36" s="68">
        <f t="shared" si="27"/>
      </c>
      <c r="J36" s="68">
        <f t="shared" si="27"/>
      </c>
      <c r="K36" s="68">
        <f t="shared" si="27"/>
      </c>
      <c r="L36" s="68">
        <f t="shared" si="27"/>
      </c>
      <c r="M36" s="68">
        <f t="shared" si="27"/>
      </c>
      <c r="N36" s="68">
        <f t="shared" si="27"/>
      </c>
      <c r="O36" s="68">
        <f t="shared" si="27"/>
      </c>
      <c r="P36" s="68">
        <f t="shared" si="27"/>
      </c>
      <c r="Q36" s="68">
        <f t="shared" si="27"/>
      </c>
      <c r="R36" s="68">
        <f t="shared" si="27"/>
      </c>
      <c r="S36" s="68">
        <f t="shared" si="27"/>
      </c>
      <c r="T36" s="68">
        <f t="shared" si="27"/>
      </c>
      <c r="U36" s="68">
        <f t="shared" si="27"/>
      </c>
      <c r="V36" s="68">
        <f t="shared" si="27"/>
      </c>
      <c r="W36" s="68">
        <f t="shared" si="27"/>
      </c>
      <c r="X36" s="68">
        <f t="shared" si="27"/>
      </c>
      <c r="Y36" s="68">
        <f t="shared" si="27"/>
      </c>
      <c r="Z36" s="68">
        <f t="shared" si="27"/>
      </c>
      <c r="AA36" s="68">
        <f t="shared" si="27"/>
      </c>
      <c r="AB36" s="68">
        <f t="shared" si="27"/>
      </c>
      <c r="AC36" s="68">
        <f t="shared" si="27"/>
      </c>
      <c r="AD36" s="68">
        <f t="shared" si="27"/>
      </c>
      <c r="AE36" s="68">
        <f t="shared" si="27"/>
      </c>
      <c r="AF36" s="68">
        <f t="shared" si="27"/>
      </c>
      <c r="AG36" s="68">
        <f t="shared" si="27"/>
      </c>
      <c r="AH36" s="68">
        <f t="shared" si="27"/>
      </c>
      <c r="AI36" s="68">
        <f t="shared" si="27"/>
      </c>
      <c r="AJ36" s="68">
        <f t="shared" si="27"/>
      </c>
      <c r="AK36" s="68">
        <f t="shared" si="27"/>
      </c>
      <c r="AL36" s="68">
        <f t="shared" si="27"/>
      </c>
      <c r="AM36" s="68">
        <f t="shared" si="27"/>
      </c>
      <c r="AN36" s="68">
        <f t="shared" si="27"/>
      </c>
      <c r="AO36" s="68">
        <f t="shared" si="27"/>
      </c>
      <c r="AP36" s="68">
        <f t="shared" si="27"/>
      </c>
      <c r="AQ36" s="68">
        <f t="shared" si="27"/>
      </c>
      <c r="AR36" s="68">
        <f t="shared" si="27"/>
      </c>
      <c r="AS36" s="68">
        <f t="shared" si="27"/>
      </c>
      <c r="AT36" s="68">
        <f t="shared" si="27"/>
      </c>
      <c r="AU36" s="68">
        <f t="shared" si="27"/>
      </c>
      <c r="AV36" s="68">
        <f t="shared" si="27"/>
      </c>
      <c r="AW36" s="68">
        <f t="shared" si="27"/>
      </c>
      <c r="AX36" s="68">
        <f t="shared" si="27"/>
      </c>
      <c r="AY36" s="68">
        <f t="shared" si="27"/>
      </c>
      <c r="AZ36" s="68">
        <f t="shared" si="27"/>
      </c>
      <c r="BA36" s="68">
        <f t="shared" si="27"/>
      </c>
      <c r="BB36" s="143"/>
      <c r="BE36" s="38"/>
      <c r="BF36" s="38"/>
      <c r="BG36" s="38"/>
      <c r="BH36" s="38"/>
      <c r="BI36" s="38"/>
      <c r="BK36" s="38"/>
    </row>
    <row r="37" spans="1:63" s="144" customFormat="1" ht="12.75">
      <c r="A37" s="142"/>
      <c r="B37" s="212" t="s">
        <v>2075</v>
      </c>
      <c r="C37" s="68">
        <f>IF(C11="Moderate (4-6)",C36,"")</f>
      </c>
      <c r="D37" s="68">
        <f aca="true" t="shared" si="28" ref="D37:BA37">IF(D11="Moderate (4-6)",D36,"")</f>
      </c>
      <c r="E37" s="68">
        <f t="shared" si="28"/>
      </c>
      <c r="F37" s="68">
        <f t="shared" si="28"/>
      </c>
      <c r="G37" s="68">
        <f t="shared" si="28"/>
      </c>
      <c r="H37" s="68">
        <f t="shared" si="28"/>
      </c>
      <c r="I37" s="68">
        <f t="shared" si="28"/>
      </c>
      <c r="J37" s="68">
        <f t="shared" si="28"/>
      </c>
      <c r="K37" s="68">
        <f t="shared" si="28"/>
      </c>
      <c r="L37" s="68">
        <f t="shared" si="28"/>
      </c>
      <c r="M37" s="68">
        <f t="shared" si="28"/>
      </c>
      <c r="N37" s="68">
        <f t="shared" si="28"/>
      </c>
      <c r="O37" s="68">
        <f t="shared" si="28"/>
      </c>
      <c r="P37" s="68">
        <f t="shared" si="28"/>
      </c>
      <c r="Q37" s="68">
        <f t="shared" si="28"/>
      </c>
      <c r="R37" s="68">
        <f t="shared" si="28"/>
      </c>
      <c r="S37" s="68">
        <f t="shared" si="28"/>
      </c>
      <c r="T37" s="68">
        <f t="shared" si="28"/>
      </c>
      <c r="U37" s="68">
        <f t="shared" si="28"/>
      </c>
      <c r="V37" s="68">
        <f t="shared" si="28"/>
      </c>
      <c r="W37" s="68">
        <f t="shared" si="28"/>
      </c>
      <c r="X37" s="68">
        <f t="shared" si="28"/>
      </c>
      <c r="Y37" s="68">
        <f t="shared" si="28"/>
      </c>
      <c r="Z37" s="68">
        <f t="shared" si="28"/>
      </c>
      <c r="AA37" s="68">
        <f t="shared" si="28"/>
      </c>
      <c r="AB37" s="68">
        <f t="shared" si="28"/>
      </c>
      <c r="AC37" s="68">
        <f t="shared" si="28"/>
      </c>
      <c r="AD37" s="68">
        <f t="shared" si="28"/>
      </c>
      <c r="AE37" s="68">
        <f t="shared" si="28"/>
      </c>
      <c r="AF37" s="68">
        <f t="shared" si="28"/>
      </c>
      <c r="AG37" s="68">
        <f t="shared" si="28"/>
      </c>
      <c r="AH37" s="68">
        <f t="shared" si="28"/>
      </c>
      <c r="AI37" s="68">
        <f t="shared" si="28"/>
      </c>
      <c r="AJ37" s="68">
        <f t="shared" si="28"/>
      </c>
      <c r="AK37" s="68">
        <f t="shared" si="28"/>
      </c>
      <c r="AL37" s="68">
        <f t="shared" si="28"/>
      </c>
      <c r="AM37" s="68">
        <f t="shared" si="28"/>
      </c>
      <c r="AN37" s="68">
        <f t="shared" si="28"/>
      </c>
      <c r="AO37" s="68">
        <f t="shared" si="28"/>
      </c>
      <c r="AP37" s="68">
        <f t="shared" si="28"/>
      </c>
      <c r="AQ37" s="68">
        <f t="shared" si="28"/>
      </c>
      <c r="AR37" s="68">
        <f t="shared" si="28"/>
      </c>
      <c r="AS37" s="68">
        <f t="shared" si="28"/>
      </c>
      <c r="AT37" s="68">
        <f t="shared" si="28"/>
      </c>
      <c r="AU37" s="68">
        <f t="shared" si="28"/>
      </c>
      <c r="AV37" s="68">
        <f t="shared" si="28"/>
      </c>
      <c r="AW37" s="68">
        <f t="shared" si="28"/>
      </c>
      <c r="AX37" s="68">
        <f t="shared" si="28"/>
      </c>
      <c r="AY37" s="68">
        <f t="shared" si="28"/>
      </c>
      <c r="AZ37" s="68">
        <f t="shared" si="28"/>
      </c>
      <c r="BA37" s="68">
        <f t="shared" si="28"/>
      </c>
      <c r="BB37" s="143"/>
      <c r="BE37" s="38"/>
      <c r="BF37" s="38"/>
      <c r="BG37" s="38"/>
      <c r="BH37" s="38"/>
      <c r="BI37" s="38"/>
      <c r="BK37" s="38"/>
    </row>
    <row r="38" spans="1:63" s="144" customFormat="1" ht="12.75">
      <c r="A38" s="142"/>
      <c r="B38" s="212" t="s">
        <v>2076</v>
      </c>
      <c r="C38" s="68">
        <f>IF(C11="Severe (7-10)",C36,"")</f>
      </c>
      <c r="D38" s="68">
        <f aca="true" t="shared" si="29" ref="D38:BA38">IF(D11="Severe (7-10)",D36,"")</f>
      </c>
      <c r="E38" s="68">
        <f t="shared" si="29"/>
      </c>
      <c r="F38" s="68">
        <f t="shared" si="29"/>
      </c>
      <c r="G38" s="68">
        <f t="shared" si="29"/>
      </c>
      <c r="H38" s="68">
        <f t="shared" si="29"/>
      </c>
      <c r="I38" s="68">
        <f t="shared" si="29"/>
      </c>
      <c r="J38" s="68">
        <f t="shared" si="29"/>
      </c>
      <c r="K38" s="68">
        <f t="shared" si="29"/>
      </c>
      <c r="L38" s="68">
        <f t="shared" si="29"/>
      </c>
      <c r="M38" s="68">
        <f t="shared" si="29"/>
      </c>
      <c r="N38" s="68">
        <f t="shared" si="29"/>
      </c>
      <c r="O38" s="68">
        <f t="shared" si="29"/>
      </c>
      <c r="P38" s="68">
        <f t="shared" si="29"/>
      </c>
      <c r="Q38" s="68">
        <f t="shared" si="29"/>
      </c>
      <c r="R38" s="68">
        <f t="shared" si="29"/>
      </c>
      <c r="S38" s="68">
        <f t="shared" si="29"/>
      </c>
      <c r="T38" s="68">
        <f t="shared" si="29"/>
      </c>
      <c r="U38" s="68">
        <f t="shared" si="29"/>
      </c>
      <c r="V38" s="68">
        <f t="shared" si="29"/>
      </c>
      <c r="W38" s="68">
        <f t="shared" si="29"/>
      </c>
      <c r="X38" s="68">
        <f t="shared" si="29"/>
      </c>
      <c r="Y38" s="68">
        <f t="shared" si="29"/>
      </c>
      <c r="Z38" s="68">
        <f t="shared" si="29"/>
      </c>
      <c r="AA38" s="68">
        <f t="shared" si="29"/>
      </c>
      <c r="AB38" s="68">
        <f t="shared" si="29"/>
      </c>
      <c r="AC38" s="68">
        <f t="shared" si="29"/>
      </c>
      <c r="AD38" s="68">
        <f t="shared" si="29"/>
      </c>
      <c r="AE38" s="68">
        <f t="shared" si="29"/>
      </c>
      <c r="AF38" s="68">
        <f t="shared" si="29"/>
      </c>
      <c r="AG38" s="68">
        <f t="shared" si="29"/>
      </c>
      <c r="AH38" s="68">
        <f t="shared" si="29"/>
      </c>
      <c r="AI38" s="68">
        <f t="shared" si="29"/>
      </c>
      <c r="AJ38" s="68">
        <f t="shared" si="29"/>
      </c>
      <c r="AK38" s="68">
        <f t="shared" si="29"/>
      </c>
      <c r="AL38" s="68">
        <f t="shared" si="29"/>
      </c>
      <c r="AM38" s="68">
        <f t="shared" si="29"/>
      </c>
      <c r="AN38" s="68">
        <f t="shared" si="29"/>
      </c>
      <c r="AO38" s="68">
        <f t="shared" si="29"/>
      </c>
      <c r="AP38" s="68">
        <f t="shared" si="29"/>
      </c>
      <c r="AQ38" s="68">
        <f t="shared" si="29"/>
      </c>
      <c r="AR38" s="68">
        <f t="shared" si="29"/>
      </c>
      <c r="AS38" s="68">
        <f t="shared" si="29"/>
      </c>
      <c r="AT38" s="68">
        <f t="shared" si="29"/>
      </c>
      <c r="AU38" s="68">
        <f t="shared" si="29"/>
      </c>
      <c r="AV38" s="68">
        <f t="shared" si="29"/>
      </c>
      <c r="AW38" s="68">
        <f t="shared" si="29"/>
      </c>
      <c r="AX38" s="68">
        <f t="shared" si="29"/>
      </c>
      <c r="AY38" s="68">
        <f t="shared" si="29"/>
      </c>
      <c r="AZ38" s="68">
        <f t="shared" si="29"/>
      </c>
      <c r="BA38" s="68">
        <f t="shared" si="29"/>
      </c>
      <c r="BB38" s="143"/>
      <c r="BE38" s="38"/>
      <c r="BF38" s="38"/>
      <c r="BG38" s="38"/>
      <c r="BH38" s="38"/>
      <c r="BI38" s="38"/>
      <c r="BK38" s="38"/>
    </row>
    <row r="39" spans="1:62" s="144" customFormat="1" ht="12.75">
      <c r="A39" s="142"/>
      <c r="B39" s="66" t="s">
        <v>155</v>
      </c>
      <c r="C39" s="67">
        <f aca="true" t="shared" si="30" ref="C39:AZ39">IF(AND(C10="Yes",C17="Yes")=TRUE,"Yes","")</f>
      </c>
      <c r="D39" s="67">
        <f t="shared" si="30"/>
      </c>
      <c r="E39" s="67">
        <f t="shared" si="30"/>
      </c>
      <c r="F39" s="67">
        <f t="shared" si="30"/>
      </c>
      <c r="G39" s="67">
        <f t="shared" si="30"/>
      </c>
      <c r="H39" s="67">
        <f t="shared" si="30"/>
      </c>
      <c r="I39" s="67">
        <f t="shared" si="30"/>
      </c>
      <c r="J39" s="67">
        <f t="shared" si="30"/>
      </c>
      <c r="K39" s="67">
        <f t="shared" si="30"/>
      </c>
      <c r="L39" s="67">
        <f t="shared" si="30"/>
      </c>
      <c r="M39" s="67">
        <f t="shared" si="30"/>
      </c>
      <c r="N39" s="67">
        <f t="shared" si="30"/>
      </c>
      <c r="O39" s="67">
        <f t="shared" si="30"/>
      </c>
      <c r="P39" s="67">
        <f t="shared" si="30"/>
      </c>
      <c r="Q39" s="67">
        <f t="shared" si="30"/>
      </c>
      <c r="R39" s="67">
        <f t="shared" si="30"/>
      </c>
      <c r="S39" s="67">
        <f t="shared" si="30"/>
      </c>
      <c r="T39" s="67">
        <f t="shared" si="30"/>
      </c>
      <c r="U39" s="67">
        <f t="shared" si="30"/>
      </c>
      <c r="V39" s="67">
        <f t="shared" si="30"/>
      </c>
      <c r="W39" s="67">
        <f t="shared" si="30"/>
      </c>
      <c r="X39" s="67">
        <f t="shared" si="30"/>
      </c>
      <c r="Y39" s="67">
        <f t="shared" si="30"/>
      </c>
      <c r="Z39" s="67">
        <f t="shared" si="30"/>
      </c>
      <c r="AA39" s="67">
        <f t="shared" si="30"/>
      </c>
      <c r="AB39" s="67">
        <f t="shared" si="30"/>
      </c>
      <c r="AC39" s="67">
        <f t="shared" si="30"/>
      </c>
      <c r="AD39" s="67">
        <f t="shared" si="30"/>
      </c>
      <c r="AE39" s="67">
        <f t="shared" si="30"/>
      </c>
      <c r="AF39" s="67">
        <f t="shared" si="30"/>
      </c>
      <c r="AG39" s="67">
        <f t="shared" si="30"/>
      </c>
      <c r="AH39" s="67">
        <f t="shared" si="30"/>
      </c>
      <c r="AI39" s="67">
        <f t="shared" si="30"/>
      </c>
      <c r="AJ39" s="67">
        <f t="shared" si="30"/>
      </c>
      <c r="AK39" s="67">
        <f t="shared" si="30"/>
      </c>
      <c r="AL39" s="67">
        <f t="shared" si="30"/>
      </c>
      <c r="AM39" s="67">
        <f t="shared" si="30"/>
      </c>
      <c r="AN39" s="67">
        <f t="shared" si="30"/>
      </c>
      <c r="AO39" s="67">
        <f t="shared" si="30"/>
      </c>
      <c r="AP39" s="67">
        <f t="shared" si="30"/>
      </c>
      <c r="AQ39" s="67">
        <f t="shared" si="30"/>
      </c>
      <c r="AR39" s="67">
        <f t="shared" si="30"/>
      </c>
      <c r="AS39" s="67">
        <f t="shared" si="30"/>
      </c>
      <c r="AT39" s="67">
        <f t="shared" si="30"/>
      </c>
      <c r="AU39" s="67">
        <f t="shared" si="30"/>
      </c>
      <c r="AV39" s="67">
        <f t="shared" si="30"/>
      </c>
      <c r="AW39" s="67">
        <f t="shared" si="30"/>
      </c>
      <c r="AX39" s="67">
        <f t="shared" si="30"/>
      </c>
      <c r="AY39" s="67">
        <f t="shared" si="30"/>
      </c>
      <c r="AZ39" s="67">
        <f t="shared" si="30"/>
      </c>
      <c r="BA39" s="67">
        <f>IF(AND(BA10="Yes",BA17="Yes")=TRUE,"Yes","")</f>
      </c>
      <c r="BB39" s="143"/>
      <c r="BD39" s="144" t="s">
        <v>515</v>
      </c>
      <c r="BE39" s="38">
        <f>COUNTIF($C39:$BA39,"Yes")</f>
        <v>0</v>
      </c>
      <c r="BF39" s="38"/>
      <c r="BG39" s="38"/>
      <c r="BH39" s="38"/>
      <c r="BI39" s="38"/>
      <c r="BJ39" s="38"/>
    </row>
    <row r="40" spans="1:62" s="144" customFormat="1" ht="12.75">
      <c r="A40" s="142"/>
      <c r="B40" s="66" t="s">
        <v>156</v>
      </c>
      <c r="C40" s="67">
        <f>IF(AND(ISNUMBER(C$8),ISNUMBER(C23)),IF(C23&gt;=C$8,C23-C$8,C23-C$8+1),"")</f>
      </c>
      <c r="D40" s="67">
        <f aca="true" t="shared" si="31" ref="D40:BA40">IF(AND(ISNUMBER(D$8),ISNUMBER(D23)),IF(D23&gt;=D$8,D23-D$8,D23-D$8+1),"")</f>
      </c>
      <c r="E40" s="67">
        <f t="shared" si="31"/>
      </c>
      <c r="F40" s="67">
        <f t="shared" si="31"/>
      </c>
      <c r="G40" s="67">
        <f t="shared" si="31"/>
      </c>
      <c r="H40" s="67">
        <f t="shared" si="31"/>
      </c>
      <c r="I40" s="67">
        <f t="shared" si="31"/>
      </c>
      <c r="J40" s="67">
        <f t="shared" si="31"/>
      </c>
      <c r="K40" s="67">
        <f t="shared" si="31"/>
      </c>
      <c r="L40" s="67">
        <f t="shared" si="31"/>
      </c>
      <c r="M40" s="67">
        <f t="shared" si="31"/>
      </c>
      <c r="N40" s="67">
        <f t="shared" si="31"/>
      </c>
      <c r="O40" s="67">
        <f t="shared" si="31"/>
      </c>
      <c r="P40" s="67">
        <f t="shared" si="31"/>
      </c>
      <c r="Q40" s="67">
        <f t="shared" si="31"/>
      </c>
      <c r="R40" s="67">
        <f t="shared" si="31"/>
      </c>
      <c r="S40" s="67">
        <f t="shared" si="31"/>
      </c>
      <c r="T40" s="67">
        <f t="shared" si="31"/>
      </c>
      <c r="U40" s="67">
        <f t="shared" si="31"/>
      </c>
      <c r="V40" s="67">
        <f t="shared" si="31"/>
      </c>
      <c r="W40" s="67">
        <f t="shared" si="31"/>
      </c>
      <c r="X40" s="67">
        <f t="shared" si="31"/>
      </c>
      <c r="Y40" s="67">
        <f t="shared" si="31"/>
      </c>
      <c r="Z40" s="67">
        <f t="shared" si="31"/>
      </c>
      <c r="AA40" s="67">
        <f t="shared" si="31"/>
      </c>
      <c r="AB40" s="67">
        <f t="shared" si="31"/>
      </c>
      <c r="AC40" s="67">
        <f t="shared" si="31"/>
      </c>
      <c r="AD40" s="67">
        <f t="shared" si="31"/>
      </c>
      <c r="AE40" s="67">
        <f t="shared" si="31"/>
      </c>
      <c r="AF40" s="67">
        <f t="shared" si="31"/>
      </c>
      <c r="AG40" s="67">
        <f t="shared" si="31"/>
      </c>
      <c r="AH40" s="67">
        <f t="shared" si="31"/>
      </c>
      <c r="AI40" s="67">
        <f t="shared" si="31"/>
      </c>
      <c r="AJ40" s="67">
        <f t="shared" si="31"/>
      </c>
      <c r="AK40" s="67">
        <f t="shared" si="31"/>
      </c>
      <c r="AL40" s="67">
        <f t="shared" si="31"/>
      </c>
      <c r="AM40" s="67">
        <f t="shared" si="31"/>
      </c>
      <c r="AN40" s="67">
        <f t="shared" si="31"/>
      </c>
      <c r="AO40" s="67">
        <f t="shared" si="31"/>
      </c>
      <c r="AP40" s="67">
        <f t="shared" si="31"/>
      </c>
      <c r="AQ40" s="67">
        <f t="shared" si="31"/>
      </c>
      <c r="AR40" s="67">
        <f t="shared" si="31"/>
      </c>
      <c r="AS40" s="67">
        <f t="shared" si="31"/>
      </c>
      <c r="AT40" s="67">
        <f t="shared" si="31"/>
      </c>
      <c r="AU40" s="67">
        <f t="shared" si="31"/>
      </c>
      <c r="AV40" s="67">
        <f t="shared" si="31"/>
      </c>
      <c r="AW40" s="67">
        <f t="shared" si="31"/>
      </c>
      <c r="AX40" s="67">
        <f t="shared" si="31"/>
      </c>
      <c r="AY40" s="67">
        <f t="shared" si="31"/>
      </c>
      <c r="AZ40" s="67">
        <f t="shared" si="31"/>
      </c>
      <c r="BA40" s="67">
        <f t="shared" si="31"/>
      </c>
      <c r="BB40" s="145"/>
      <c r="BD40" s="144" t="s">
        <v>156</v>
      </c>
      <c r="BE40" s="38">
        <f>COUNT($C40:$AZ40)</f>
        <v>0</v>
      </c>
      <c r="BF40" s="38"/>
      <c r="BG40" s="38"/>
      <c r="BH40" s="38">
        <f>COUNTIF($C40:$AZ40,"&lt;1:00:01")</f>
        <v>0</v>
      </c>
      <c r="BI40" s="38">
        <f>COUNTIF($C40:$AZ40,"&lt;2:00:01")</f>
        <v>0</v>
      </c>
      <c r="BJ40" s="38">
        <f>COUNTIF($C40:$AZ40,"&lt;4:00:01")</f>
        <v>0</v>
      </c>
    </row>
    <row r="42" spans="1:3" ht="39.75" customHeight="1">
      <c r="A42" s="247" t="s">
        <v>516</v>
      </c>
      <c r="B42" s="248"/>
      <c r="C42" s="248"/>
    </row>
    <row r="43" spans="2:53" s="71" customFormat="1" ht="12.75">
      <c r="B43" s="72"/>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row>
    <row r="44" spans="2:54" s="71" customFormat="1" ht="12.75" hidden="1">
      <c r="B44" s="211" t="s">
        <v>2061</v>
      </c>
      <c r="C44" s="73">
        <f>IF(AND(C40&gt;(4/24),C40&lt;&gt;""),"Check time in department (&gt; 4 hours). ","")</f>
      </c>
      <c r="D44" s="73">
        <f aca="true" t="shared" si="32" ref="D44:BA44">IF(AND(D40&gt;(4/24),D40&lt;&gt;""),"Check time in department (&gt; 4 hours). ","")</f>
      </c>
      <c r="E44" s="73">
        <f t="shared" si="32"/>
      </c>
      <c r="F44" s="73">
        <f t="shared" si="32"/>
      </c>
      <c r="G44" s="73">
        <f t="shared" si="32"/>
      </c>
      <c r="H44" s="73">
        <f t="shared" si="32"/>
      </c>
      <c r="I44" s="73">
        <f t="shared" si="32"/>
      </c>
      <c r="J44" s="73">
        <f t="shared" si="32"/>
      </c>
      <c r="K44" s="73">
        <f t="shared" si="32"/>
      </c>
      <c r="L44" s="73">
        <f t="shared" si="32"/>
      </c>
      <c r="M44" s="73">
        <f t="shared" si="32"/>
      </c>
      <c r="N44" s="73">
        <f t="shared" si="32"/>
      </c>
      <c r="O44" s="73">
        <f t="shared" si="32"/>
      </c>
      <c r="P44" s="73">
        <f t="shared" si="32"/>
      </c>
      <c r="Q44" s="73">
        <f t="shared" si="32"/>
      </c>
      <c r="R44" s="73">
        <f t="shared" si="32"/>
      </c>
      <c r="S44" s="73">
        <f t="shared" si="32"/>
      </c>
      <c r="T44" s="73">
        <f t="shared" si="32"/>
      </c>
      <c r="U44" s="73">
        <f t="shared" si="32"/>
      </c>
      <c r="V44" s="73">
        <f t="shared" si="32"/>
      </c>
      <c r="W44" s="73">
        <f t="shared" si="32"/>
      </c>
      <c r="X44" s="73">
        <f t="shared" si="32"/>
      </c>
      <c r="Y44" s="73">
        <f t="shared" si="32"/>
      </c>
      <c r="Z44" s="73">
        <f t="shared" si="32"/>
      </c>
      <c r="AA44" s="73">
        <f t="shared" si="32"/>
      </c>
      <c r="AB44" s="73">
        <f t="shared" si="32"/>
      </c>
      <c r="AC44" s="73">
        <f t="shared" si="32"/>
      </c>
      <c r="AD44" s="73">
        <f t="shared" si="32"/>
      </c>
      <c r="AE44" s="73">
        <f t="shared" si="32"/>
      </c>
      <c r="AF44" s="73">
        <f t="shared" si="32"/>
      </c>
      <c r="AG44" s="73">
        <f t="shared" si="32"/>
      </c>
      <c r="AH44" s="73">
        <f t="shared" si="32"/>
      </c>
      <c r="AI44" s="73">
        <f t="shared" si="32"/>
      </c>
      <c r="AJ44" s="73">
        <f t="shared" si="32"/>
      </c>
      <c r="AK44" s="73">
        <f t="shared" si="32"/>
      </c>
      <c r="AL44" s="73">
        <f t="shared" si="32"/>
      </c>
      <c r="AM44" s="73">
        <f t="shared" si="32"/>
      </c>
      <c r="AN44" s="73">
        <f t="shared" si="32"/>
      </c>
      <c r="AO44" s="73">
        <f t="shared" si="32"/>
      </c>
      <c r="AP44" s="73">
        <f t="shared" si="32"/>
      </c>
      <c r="AQ44" s="73">
        <f t="shared" si="32"/>
      </c>
      <c r="AR44" s="73">
        <f t="shared" si="32"/>
      </c>
      <c r="AS44" s="73">
        <f t="shared" si="32"/>
      </c>
      <c r="AT44" s="73">
        <f t="shared" si="32"/>
      </c>
      <c r="AU44" s="73">
        <f t="shared" si="32"/>
      </c>
      <c r="AV44" s="73">
        <f t="shared" si="32"/>
      </c>
      <c r="AW44" s="73">
        <f t="shared" si="32"/>
      </c>
      <c r="AX44" s="73">
        <f t="shared" si="32"/>
      </c>
      <c r="AY44" s="73">
        <f t="shared" si="32"/>
      </c>
      <c r="AZ44" s="73">
        <f t="shared" si="32"/>
      </c>
      <c r="BA44" s="73">
        <f t="shared" si="32"/>
      </c>
      <c r="BB44" s="73">
        <f>IF(AND(BB40&gt;(4/24),BB40&lt;&gt;""),"Check time in department (&gt; 4 hours). ","")</f>
      </c>
    </row>
    <row r="45" spans="2:54" s="71" customFormat="1" ht="12.75" hidden="1">
      <c r="B45" s="211" t="s">
        <v>2062</v>
      </c>
      <c r="C45" s="73">
        <f>IF(AND(C16&lt;&gt;"",OR(C12="No",C12="Not recorded")),"Inconsistent answers re: analgesia (check answers to Qs 3 &amp; 5). ","")</f>
      </c>
      <c r="D45" s="73">
        <f aca="true" t="shared" si="33" ref="D45:BA45">IF(AND(D16&lt;&gt;"",OR(D12="No",D12="Not recorded")),"Inconsistent answers re: analgesia (check answers to Qs 3 &amp; 5). ","")</f>
      </c>
      <c r="E45" s="73">
        <f t="shared" si="33"/>
      </c>
      <c r="F45" s="73">
        <f t="shared" si="33"/>
      </c>
      <c r="G45" s="73">
        <f t="shared" si="33"/>
      </c>
      <c r="H45" s="73">
        <f t="shared" si="33"/>
      </c>
      <c r="I45" s="73">
        <f t="shared" si="33"/>
      </c>
      <c r="J45" s="73">
        <f t="shared" si="33"/>
      </c>
      <c r="K45" s="73">
        <f t="shared" si="33"/>
      </c>
      <c r="L45" s="73">
        <f t="shared" si="33"/>
      </c>
      <c r="M45" s="73">
        <f t="shared" si="33"/>
      </c>
      <c r="N45" s="73">
        <f t="shared" si="33"/>
      </c>
      <c r="O45" s="73">
        <f t="shared" si="33"/>
      </c>
      <c r="P45" s="73">
        <f t="shared" si="33"/>
      </c>
      <c r="Q45" s="73">
        <f t="shared" si="33"/>
      </c>
      <c r="R45" s="73">
        <f t="shared" si="33"/>
      </c>
      <c r="S45" s="73">
        <f t="shared" si="33"/>
      </c>
      <c r="T45" s="73">
        <f t="shared" si="33"/>
      </c>
      <c r="U45" s="73">
        <f t="shared" si="33"/>
      </c>
      <c r="V45" s="73">
        <f t="shared" si="33"/>
      </c>
      <c r="W45" s="73">
        <f t="shared" si="33"/>
      </c>
      <c r="X45" s="73">
        <f t="shared" si="33"/>
      </c>
      <c r="Y45" s="73">
        <f t="shared" si="33"/>
      </c>
      <c r="Z45" s="73">
        <f t="shared" si="33"/>
      </c>
      <c r="AA45" s="73">
        <f t="shared" si="33"/>
      </c>
      <c r="AB45" s="73">
        <f t="shared" si="33"/>
      </c>
      <c r="AC45" s="73">
        <f t="shared" si="33"/>
      </c>
      <c r="AD45" s="73">
        <f t="shared" si="33"/>
      </c>
      <c r="AE45" s="73">
        <f t="shared" si="33"/>
      </c>
      <c r="AF45" s="73">
        <f t="shared" si="33"/>
      </c>
      <c r="AG45" s="73">
        <f t="shared" si="33"/>
      </c>
      <c r="AH45" s="73">
        <f t="shared" si="33"/>
      </c>
      <c r="AI45" s="73">
        <f t="shared" si="33"/>
      </c>
      <c r="AJ45" s="73">
        <f t="shared" si="33"/>
      </c>
      <c r="AK45" s="73">
        <f t="shared" si="33"/>
      </c>
      <c r="AL45" s="73">
        <f t="shared" si="33"/>
      </c>
      <c r="AM45" s="73">
        <f t="shared" si="33"/>
      </c>
      <c r="AN45" s="73">
        <f t="shared" si="33"/>
      </c>
      <c r="AO45" s="73">
        <f t="shared" si="33"/>
      </c>
      <c r="AP45" s="73">
        <f t="shared" si="33"/>
      </c>
      <c r="AQ45" s="73">
        <f t="shared" si="33"/>
      </c>
      <c r="AR45" s="73">
        <f t="shared" si="33"/>
      </c>
      <c r="AS45" s="73">
        <f t="shared" si="33"/>
      </c>
      <c r="AT45" s="73">
        <f t="shared" si="33"/>
      </c>
      <c r="AU45" s="73">
        <f t="shared" si="33"/>
      </c>
      <c r="AV45" s="73">
        <f t="shared" si="33"/>
      </c>
      <c r="AW45" s="73">
        <f t="shared" si="33"/>
      </c>
      <c r="AX45" s="73">
        <f t="shared" si="33"/>
      </c>
      <c r="AY45" s="73">
        <f t="shared" si="33"/>
      </c>
      <c r="AZ45" s="73">
        <f t="shared" si="33"/>
      </c>
      <c r="BA45" s="73">
        <f t="shared" si="33"/>
      </c>
      <c r="BB45" s="73">
        <f>IF(AND(BB28&lt;&gt;"",BB12&lt;&gt;"Yes"),"Inconsistent answers re analgesia. ","")</f>
      </c>
    </row>
    <row r="46" spans="2:54" s="71" customFormat="1" ht="12.75" hidden="1">
      <c r="B46" s="84" t="s">
        <v>2071</v>
      </c>
      <c r="C46" s="73">
        <f>IF(AND(C28&lt;&gt;"",C28&gt;=C40),"Warning: check times for analgesia &amp; left ED (Q5 &amp; Q12). ","")</f>
      </c>
      <c r="D46" s="73">
        <f aca="true" t="shared" si="34" ref="D46:BA46">IF(AND(D28&lt;&gt;"",D28&gt;=D40),"Warning: check times for analgesia &amp; left ED (Q5 &amp; Q12). ","")</f>
      </c>
      <c r="E46" s="73">
        <f t="shared" si="34"/>
      </c>
      <c r="F46" s="73">
        <f t="shared" si="34"/>
      </c>
      <c r="G46" s="73">
        <f t="shared" si="34"/>
      </c>
      <c r="H46" s="73">
        <f t="shared" si="34"/>
      </c>
      <c r="I46" s="73">
        <f t="shared" si="34"/>
      </c>
      <c r="J46" s="73">
        <f t="shared" si="34"/>
      </c>
      <c r="K46" s="73">
        <f t="shared" si="34"/>
      </c>
      <c r="L46" s="73">
        <f t="shared" si="34"/>
      </c>
      <c r="M46" s="73">
        <f t="shared" si="34"/>
      </c>
      <c r="N46" s="73">
        <f t="shared" si="34"/>
      </c>
      <c r="O46" s="73">
        <f t="shared" si="34"/>
      </c>
      <c r="P46" s="73">
        <f t="shared" si="34"/>
      </c>
      <c r="Q46" s="73">
        <f t="shared" si="34"/>
      </c>
      <c r="R46" s="73">
        <f t="shared" si="34"/>
      </c>
      <c r="S46" s="73">
        <f t="shared" si="34"/>
      </c>
      <c r="T46" s="73">
        <f t="shared" si="34"/>
      </c>
      <c r="U46" s="73">
        <f t="shared" si="34"/>
      </c>
      <c r="V46" s="73">
        <f t="shared" si="34"/>
      </c>
      <c r="W46" s="73">
        <f t="shared" si="34"/>
      </c>
      <c r="X46" s="73">
        <f t="shared" si="34"/>
      </c>
      <c r="Y46" s="73">
        <f t="shared" si="34"/>
      </c>
      <c r="Z46" s="73">
        <f t="shared" si="34"/>
      </c>
      <c r="AA46" s="73">
        <f t="shared" si="34"/>
      </c>
      <c r="AB46" s="73">
        <f t="shared" si="34"/>
      </c>
      <c r="AC46" s="73">
        <f t="shared" si="34"/>
      </c>
      <c r="AD46" s="73">
        <f t="shared" si="34"/>
      </c>
      <c r="AE46" s="73">
        <f t="shared" si="34"/>
      </c>
      <c r="AF46" s="73">
        <f t="shared" si="34"/>
      </c>
      <c r="AG46" s="73">
        <f t="shared" si="34"/>
      </c>
      <c r="AH46" s="73">
        <f t="shared" si="34"/>
      </c>
      <c r="AI46" s="73">
        <f t="shared" si="34"/>
      </c>
      <c r="AJ46" s="73">
        <f t="shared" si="34"/>
      </c>
      <c r="AK46" s="73">
        <f t="shared" si="34"/>
      </c>
      <c r="AL46" s="73">
        <f t="shared" si="34"/>
      </c>
      <c r="AM46" s="73">
        <f t="shared" si="34"/>
      </c>
      <c r="AN46" s="73">
        <f t="shared" si="34"/>
      </c>
      <c r="AO46" s="73">
        <f t="shared" si="34"/>
      </c>
      <c r="AP46" s="73">
        <f t="shared" si="34"/>
      </c>
      <c r="AQ46" s="73">
        <f t="shared" si="34"/>
      </c>
      <c r="AR46" s="73">
        <f t="shared" si="34"/>
      </c>
      <c r="AS46" s="73">
        <f t="shared" si="34"/>
      </c>
      <c r="AT46" s="73">
        <f t="shared" si="34"/>
      </c>
      <c r="AU46" s="73">
        <f t="shared" si="34"/>
      </c>
      <c r="AV46" s="73">
        <f t="shared" si="34"/>
      </c>
      <c r="AW46" s="73">
        <f t="shared" si="34"/>
      </c>
      <c r="AX46" s="73">
        <f t="shared" si="34"/>
      </c>
      <c r="AY46" s="73">
        <f t="shared" si="34"/>
      </c>
      <c r="AZ46" s="73">
        <f t="shared" si="34"/>
      </c>
      <c r="BA46" s="73">
        <f t="shared" si="34"/>
      </c>
      <c r="BB46" s="73">
        <f>IF(AND(BB28&lt;&gt;"",BB28&gt;BB40),"Warning: left department before analgesia / check times. ","")</f>
      </c>
    </row>
    <row r="47" spans="2:54" s="71" customFormat="1" ht="12.75" hidden="1">
      <c r="B47" s="84" t="s">
        <v>2072</v>
      </c>
      <c r="C47" s="73">
        <f>IF(AND(C32&lt;&gt;"",C32&gt;=C40),"Warning: check times for X-ray &amp; left ED (Q8 &amp; Q12). ","")</f>
      </c>
      <c r="D47" s="73">
        <f aca="true" t="shared" si="35" ref="D47:BA47">IF(AND(D32&lt;&gt;"",D32&gt;=D40),"Warning: check times for X-ray &amp; left ED (Q8 &amp; Q12). ","")</f>
      </c>
      <c r="E47" s="73">
        <f t="shared" si="35"/>
      </c>
      <c r="F47" s="73">
        <f t="shared" si="35"/>
      </c>
      <c r="G47" s="73">
        <f t="shared" si="35"/>
      </c>
      <c r="H47" s="73">
        <f t="shared" si="35"/>
      </c>
      <c r="I47" s="73">
        <f t="shared" si="35"/>
      </c>
      <c r="J47" s="73">
        <f t="shared" si="35"/>
      </c>
      <c r="K47" s="73">
        <f t="shared" si="35"/>
      </c>
      <c r="L47" s="73">
        <f t="shared" si="35"/>
      </c>
      <c r="M47" s="73">
        <f t="shared" si="35"/>
      </c>
      <c r="N47" s="73">
        <f t="shared" si="35"/>
      </c>
      <c r="O47" s="73">
        <f t="shared" si="35"/>
      </c>
      <c r="P47" s="73">
        <f t="shared" si="35"/>
      </c>
      <c r="Q47" s="73">
        <f t="shared" si="35"/>
      </c>
      <c r="R47" s="73">
        <f t="shared" si="35"/>
      </c>
      <c r="S47" s="73">
        <f t="shared" si="35"/>
      </c>
      <c r="T47" s="73">
        <f t="shared" si="35"/>
      </c>
      <c r="U47" s="73">
        <f t="shared" si="35"/>
      </c>
      <c r="V47" s="73">
        <f t="shared" si="35"/>
      </c>
      <c r="W47" s="73">
        <f t="shared" si="35"/>
      </c>
      <c r="X47" s="73">
        <f t="shared" si="35"/>
      </c>
      <c r="Y47" s="73">
        <f t="shared" si="35"/>
      </c>
      <c r="Z47" s="73">
        <f t="shared" si="35"/>
      </c>
      <c r="AA47" s="73">
        <f t="shared" si="35"/>
      </c>
      <c r="AB47" s="73">
        <f t="shared" si="35"/>
      </c>
      <c r="AC47" s="73">
        <f t="shared" si="35"/>
      </c>
      <c r="AD47" s="73">
        <f t="shared" si="35"/>
      </c>
      <c r="AE47" s="73">
        <f t="shared" si="35"/>
      </c>
      <c r="AF47" s="73">
        <f t="shared" si="35"/>
      </c>
      <c r="AG47" s="73">
        <f t="shared" si="35"/>
      </c>
      <c r="AH47" s="73">
        <f t="shared" si="35"/>
      </c>
      <c r="AI47" s="73">
        <f t="shared" si="35"/>
      </c>
      <c r="AJ47" s="73">
        <f t="shared" si="35"/>
      </c>
      <c r="AK47" s="73">
        <f t="shared" si="35"/>
      </c>
      <c r="AL47" s="73">
        <f t="shared" si="35"/>
      </c>
      <c r="AM47" s="73">
        <f t="shared" si="35"/>
      </c>
      <c r="AN47" s="73">
        <f t="shared" si="35"/>
      </c>
      <c r="AO47" s="73">
        <f t="shared" si="35"/>
      </c>
      <c r="AP47" s="73">
        <f t="shared" si="35"/>
      </c>
      <c r="AQ47" s="73">
        <f t="shared" si="35"/>
      </c>
      <c r="AR47" s="73">
        <f t="shared" si="35"/>
      </c>
      <c r="AS47" s="73">
        <f t="shared" si="35"/>
      </c>
      <c r="AT47" s="73">
        <f t="shared" si="35"/>
      </c>
      <c r="AU47" s="73">
        <f t="shared" si="35"/>
      </c>
      <c r="AV47" s="73">
        <f t="shared" si="35"/>
      </c>
      <c r="AW47" s="73">
        <f t="shared" si="35"/>
      </c>
      <c r="AX47" s="73">
        <f t="shared" si="35"/>
      </c>
      <c r="AY47" s="73">
        <f t="shared" si="35"/>
      </c>
      <c r="AZ47" s="73">
        <f t="shared" si="35"/>
      </c>
      <c r="BA47" s="73">
        <f t="shared" si="35"/>
      </c>
      <c r="BB47" s="73">
        <f>IF(AND(BB32&lt;&gt;"",BB32&gt;BB40),"Warning: left department before X-Ray / check times. ","")</f>
      </c>
    </row>
    <row r="48" spans="2:54" s="71" customFormat="1" ht="12.75" hidden="1">
      <c r="B48" s="84" t="s">
        <v>2063</v>
      </c>
      <c r="C48" s="73">
        <f>IF(AND(C13="Pre-hospital admin",OR(C10="Not Administered",C10="Not recorded")),"Inconsistent answers re: pre-hospital analgesia (check answers to Qs 1 &amp; 4).  ","")</f>
      </c>
      <c r="D48" s="73">
        <f aca="true" t="shared" si="36" ref="D48:BA48">IF(AND(D13="Pre-hospital admin",OR(D10="Not Administered",D10="Not recorded")),"Inconsistent answers re: pre-hospital analgesia (check answers to Qs 1 &amp; 4).  ","")</f>
      </c>
      <c r="E48" s="73">
        <f t="shared" si="36"/>
      </c>
      <c r="F48" s="73">
        <f t="shared" si="36"/>
      </c>
      <c r="G48" s="73">
        <f t="shared" si="36"/>
      </c>
      <c r="H48" s="73">
        <f t="shared" si="36"/>
      </c>
      <c r="I48" s="73">
        <f t="shared" si="36"/>
      </c>
      <c r="J48" s="73">
        <f t="shared" si="36"/>
      </c>
      <c r="K48" s="73">
        <f t="shared" si="36"/>
      </c>
      <c r="L48" s="73">
        <f t="shared" si="36"/>
      </c>
      <c r="M48" s="73">
        <f t="shared" si="36"/>
      </c>
      <c r="N48" s="73">
        <f t="shared" si="36"/>
      </c>
      <c r="O48" s="73">
        <f t="shared" si="36"/>
      </c>
      <c r="P48" s="73">
        <f t="shared" si="36"/>
      </c>
      <c r="Q48" s="73">
        <f t="shared" si="36"/>
      </c>
      <c r="R48" s="73">
        <f t="shared" si="36"/>
      </c>
      <c r="S48" s="73">
        <f t="shared" si="36"/>
      </c>
      <c r="T48" s="73">
        <f t="shared" si="36"/>
      </c>
      <c r="U48" s="73">
        <f t="shared" si="36"/>
      </c>
      <c r="V48" s="73">
        <f t="shared" si="36"/>
      </c>
      <c r="W48" s="73">
        <f t="shared" si="36"/>
      </c>
      <c r="X48" s="73">
        <f t="shared" si="36"/>
      </c>
      <c r="Y48" s="73">
        <f t="shared" si="36"/>
      </c>
      <c r="Z48" s="73">
        <f t="shared" si="36"/>
      </c>
      <c r="AA48" s="73">
        <f t="shared" si="36"/>
      </c>
      <c r="AB48" s="73">
        <f t="shared" si="36"/>
      </c>
      <c r="AC48" s="73">
        <f t="shared" si="36"/>
      </c>
      <c r="AD48" s="73">
        <f t="shared" si="36"/>
      </c>
      <c r="AE48" s="73">
        <f t="shared" si="36"/>
      </c>
      <c r="AF48" s="73">
        <f t="shared" si="36"/>
      </c>
      <c r="AG48" s="73">
        <f t="shared" si="36"/>
      </c>
      <c r="AH48" s="73">
        <f t="shared" si="36"/>
      </c>
      <c r="AI48" s="73">
        <f t="shared" si="36"/>
      </c>
      <c r="AJ48" s="73">
        <f t="shared" si="36"/>
      </c>
      <c r="AK48" s="73">
        <f t="shared" si="36"/>
      </c>
      <c r="AL48" s="73">
        <f t="shared" si="36"/>
      </c>
      <c r="AM48" s="73">
        <f t="shared" si="36"/>
      </c>
      <c r="AN48" s="73">
        <f t="shared" si="36"/>
      </c>
      <c r="AO48" s="73">
        <f t="shared" si="36"/>
      </c>
      <c r="AP48" s="73">
        <f t="shared" si="36"/>
      </c>
      <c r="AQ48" s="73">
        <f t="shared" si="36"/>
      </c>
      <c r="AR48" s="73">
        <f t="shared" si="36"/>
      </c>
      <c r="AS48" s="73">
        <f t="shared" si="36"/>
      </c>
      <c r="AT48" s="73">
        <f t="shared" si="36"/>
      </c>
      <c r="AU48" s="73">
        <f t="shared" si="36"/>
      </c>
      <c r="AV48" s="73">
        <f t="shared" si="36"/>
      </c>
      <c r="AW48" s="73">
        <f t="shared" si="36"/>
      </c>
      <c r="AX48" s="73">
        <f t="shared" si="36"/>
      </c>
      <c r="AY48" s="73">
        <f t="shared" si="36"/>
      </c>
      <c r="AZ48" s="73">
        <f t="shared" si="36"/>
      </c>
      <c r="BA48" s="73">
        <f t="shared" si="36"/>
      </c>
      <c r="BB48" s="73">
        <f>IF(AND(BB10="Not Administered",BB13="Pre-hospital admin"),"Warning: inconsistent answers re: pre-hospital analgesia.  ","")</f>
      </c>
    </row>
    <row r="49" spans="2:54" s="71" customFormat="1" ht="12.75" hidden="1">
      <c r="B49" s="84" t="s">
        <v>2064</v>
      </c>
      <c r="C49" s="73">
        <f>IF(OR(AND(C12="Yes",C17="N/A"),AND(C12="No",OR(C17="Yes",C17="No"))),"Inconsistent answers re: was ED analgesia accepted (check answers to Qs 3 &amp; 6).  ","")</f>
      </c>
      <c r="D49" s="73">
        <f aca="true" t="shared" si="37" ref="D49:BA49">IF(OR(AND(D12="Yes",D17="N/A"),AND(D12="No",OR(D17="Yes",D17="No"))),"Inconsistent answers re: was ED analgesia accepted (check answers to Qs 3 &amp; 6).  ","")</f>
      </c>
      <c r="E49" s="73">
        <f t="shared" si="37"/>
      </c>
      <c r="F49" s="73">
        <f t="shared" si="37"/>
      </c>
      <c r="G49" s="73">
        <f t="shared" si="37"/>
      </c>
      <c r="H49" s="73">
        <f t="shared" si="37"/>
      </c>
      <c r="I49" s="73">
        <f t="shared" si="37"/>
      </c>
      <c r="J49" s="73">
        <f t="shared" si="37"/>
      </c>
      <c r="K49" s="73">
        <f t="shared" si="37"/>
      </c>
      <c r="L49" s="73">
        <f t="shared" si="37"/>
      </c>
      <c r="M49" s="73">
        <f t="shared" si="37"/>
      </c>
      <c r="N49" s="73">
        <f t="shared" si="37"/>
      </c>
      <c r="O49" s="73">
        <f t="shared" si="37"/>
      </c>
      <c r="P49" s="73">
        <f t="shared" si="37"/>
      </c>
      <c r="Q49" s="73">
        <f t="shared" si="37"/>
      </c>
      <c r="R49" s="73">
        <f t="shared" si="37"/>
      </c>
      <c r="S49" s="73">
        <f t="shared" si="37"/>
      </c>
      <c r="T49" s="73">
        <f t="shared" si="37"/>
      </c>
      <c r="U49" s="73">
        <f t="shared" si="37"/>
      </c>
      <c r="V49" s="73">
        <f t="shared" si="37"/>
      </c>
      <c r="W49" s="73">
        <f t="shared" si="37"/>
      </c>
      <c r="X49" s="73">
        <f t="shared" si="37"/>
      </c>
      <c r="Y49" s="73">
        <f t="shared" si="37"/>
      </c>
      <c r="Z49" s="73">
        <f t="shared" si="37"/>
      </c>
      <c r="AA49" s="73">
        <f t="shared" si="37"/>
      </c>
      <c r="AB49" s="73">
        <f t="shared" si="37"/>
      </c>
      <c r="AC49" s="73">
        <f t="shared" si="37"/>
      </c>
      <c r="AD49" s="73">
        <f t="shared" si="37"/>
      </c>
      <c r="AE49" s="73">
        <f t="shared" si="37"/>
      </c>
      <c r="AF49" s="73">
        <f t="shared" si="37"/>
      </c>
      <c r="AG49" s="73">
        <f t="shared" si="37"/>
      </c>
      <c r="AH49" s="73">
        <f t="shared" si="37"/>
      </c>
      <c r="AI49" s="73">
        <f t="shared" si="37"/>
      </c>
      <c r="AJ49" s="73">
        <f t="shared" si="37"/>
      </c>
      <c r="AK49" s="73">
        <f t="shared" si="37"/>
      </c>
      <c r="AL49" s="73">
        <f t="shared" si="37"/>
      </c>
      <c r="AM49" s="73">
        <f t="shared" si="37"/>
      </c>
      <c r="AN49" s="73">
        <f t="shared" si="37"/>
      </c>
      <c r="AO49" s="73">
        <f t="shared" si="37"/>
      </c>
      <c r="AP49" s="73">
        <f t="shared" si="37"/>
      </c>
      <c r="AQ49" s="73">
        <f t="shared" si="37"/>
      </c>
      <c r="AR49" s="73">
        <f t="shared" si="37"/>
      </c>
      <c r="AS49" s="73">
        <f t="shared" si="37"/>
      </c>
      <c r="AT49" s="73">
        <f t="shared" si="37"/>
      </c>
      <c r="AU49" s="73">
        <f t="shared" si="37"/>
      </c>
      <c r="AV49" s="73">
        <f t="shared" si="37"/>
      </c>
      <c r="AW49" s="73">
        <f t="shared" si="37"/>
      </c>
      <c r="AX49" s="73">
        <f t="shared" si="37"/>
      </c>
      <c r="AY49" s="73">
        <f t="shared" si="37"/>
      </c>
      <c r="AZ49" s="73">
        <f t="shared" si="37"/>
      </c>
      <c r="BA49" s="73">
        <f t="shared" si="37"/>
      </c>
      <c r="BB49" s="73">
        <f>IF(OR(AND(BB12="Yes",BB17="N/A"),AND(BB12="No",OR(BB17="Yes",BB17="No"))),"Inconsistent answers re: was ED analgesia accepted (check answers to Qs 3 &amp; 6).  ","")</f>
      </c>
    </row>
    <row r="50" spans="2:54" s="71" customFormat="1" ht="12.75" hidden="1">
      <c r="B50" s="84" t="s">
        <v>2073</v>
      </c>
      <c r="C50" s="73">
        <f>IF(AND(C36&lt;&gt;"",C36&gt;=C40),"Warning: check times for re-evaluation and left ED (Q10 &amp; Q12). ","")</f>
      </c>
      <c r="D50" s="73">
        <f aca="true" t="shared" si="38" ref="D50:BA50">IF(AND(D36&lt;&gt;"",D36&gt;=D40),"Warning: check times for re-evaluation and left ED (Q10 &amp; Q12). ","")</f>
      </c>
      <c r="E50" s="73">
        <f t="shared" si="38"/>
      </c>
      <c r="F50" s="73">
        <f t="shared" si="38"/>
      </c>
      <c r="G50" s="73">
        <f t="shared" si="38"/>
      </c>
      <c r="H50" s="73">
        <f t="shared" si="38"/>
      </c>
      <c r="I50" s="73">
        <f t="shared" si="38"/>
      </c>
      <c r="J50" s="73">
        <f t="shared" si="38"/>
      </c>
      <c r="K50" s="73">
        <f t="shared" si="38"/>
      </c>
      <c r="L50" s="73">
        <f t="shared" si="38"/>
      </c>
      <c r="M50" s="73">
        <f t="shared" si="38"/>
      </c>
      <c r="N50" s="73">
        <f t="shared" si="38"/>
      </c>
      <c r="O50" s="73">
        <f t="shared" si="38"/>
      </c>
      <c r="P50" s="73">
        <f t="shared" si="38"/>
      </c>
      <c r="Q50" s="73">
        <f t="shared" si="38"/>
      </c>
      <c r="R50" s="73">
        <f t="shared" si="38"/>
      </c>
      <c r="S50" s="73">
        <f t="shared" si="38"/>
      </c>
      <c r="T50" s="73">
        <f t="shared" si="38"/>
      </c>
      <c r="U50" s="73">
        <f t="shared" si="38"/>
      </c>
      <c r="V50" s="73">
        <f t="shared" si="38"/>
      </c>
      <c r="W50" s="73">
        <f t="shared" si="38"/>
      </c>
      <c r="X50" s="73">
        <f t="shared" si="38"/>
      </c>
      <c r="Y50" s="73">
        <f t="shared" si="38"/>
      </c>
      <c r="Z50" s="73">
        <f t="shared" si="38"/>
      </c>
      <c r="AA50" s="73">
        <f t="shared" si="38"/>
      </c>
      <c r="AB50" s="73">
        <f t="shared" si="38"/>
      </c>
      <c r="AC50" s="73">
        <f t="shared" si="38"/>
      </c>
      <c r="AD50" s="73">
        <f t="shared" si="38"/>
      </c>
      <c r="AE50" s="73">
        <f t="shared" si="38"/>
      </c>
      <c r="AF50" s="73">
        <f t="shared" si="38"/>
      </c>
      <c r="AG50" s="73">
        <f t="shared" si="38"/>
      </c>
      <c r="AH50" s="73">
        <f t="shared" si="38"/>
      </c>
      <c r="AI50" s="73">
        <f t="shared" si="38"/>
      </c>
      <c r="AJ50" s="73">
        <f t="shared" si="38"/>
      </c>
      <c r="AK50" s="73">
        <f t="shared" si="38"/>
      </c>
      <c r="AL50" s="73">
        <f t="shared" si="38"/>
      </c>
      <c r="AM50" s="73">
        <f t="shared" si="38"/>
      </c>
      <c r="AN50" s="73">
        <f t="shared" si="38"/>
      </c>
      <c r="AO50" s="73">
        <f t="shared" si="38"/>
      </c>
      <c r="AP50" s="73">
        <f t="shared" si="38"/>
      </c>
      <c r="AQ50" s="73">
        <f t="shared" si="38"/>
      </c>
      <c r="AR50" s="73">
        <f t="shared" si="38"/>
      </c>
      <c r="AS50" s="73">
        <f t="shared" si="38"/>
      </c>
      <c r="AT50" s="73">
        <f t="shared" si="38"/>
      </c>
      <c r="AU50" s="73">
        <f t="shared" si="38"/>
      </c>
      <c r="AV50" s="73">
        <f t="shared" si="38"/>
      </c>
      <c r="AW50" s="73">
        <f t="shared" si="38"/>
      </c>
      <c r="AX50" s="73">
        <f t="shared" si="38"/>
      </c>
      <c r="AY50" s="73">
        <f t="shared" si="38"/>
      </c>
      <c r="AZ50" s="73">
        <f t="shared" si="38"/>
      </c>
      <c r="BA50" s="73">
        <f t="shared" si="38"/>
      </c>
      <c r="BB50" s="73">
        <f>IF(AND(BB33&lt;&gt;"",BB33&gt;BB40),"Warning: left department before re-evaluation of analgesia / check times. ","")</f>
      </c>
    </row>
    <row r="51" spans="2:54" s="71" customFormat="1" ht="12.75" hidden="1">
      <c r="B51" s="84" t="s">
        <v>2065</v>
      </c>
      <c r="C51" s="73">
        <f>IF(AND(C7="",OR(C10&gt;"",C11&gt;"",C12&gt;"",C13&gt;"",C16&gt;"",C17&gt;"",C18&gt;"",C19&gt;"",C20&gt;"",C21&gt;"",C22&gt;"",C23&gt;"")),"Enter date of arrival.  ","")</f>
      </c>
      <c r="D51" s="73">
        <f aca="true" t="shared" si="39" ref="D51:BA51">IF(AND(D7="",OR(D10&gt;"",D11&gt;"",D12&gt;"",D13&gt;"",D16&gt;"",D17&gt;"",D18&gt;"",D19&gt;"",D20&gt;"",D21&gt;"",D22&gt;"",D23&gt;"")),"Enter date of arrival.  ","")</f>
      </c>
      <c r="E51" s="73">
        <f t="shared" si="39"/>
      </c>
      <c r="F51" s="73">
        <f t="shared" si="39"/>
      </c>
      <c r="G51" s="73">
        <f t="shared" si="39"/>
      </c>
      <c r="H51" s="73">
        <f t="shared" si="39"/>
      </c>
      <c r="I51" s="73">
        <f t="shared" si="39"/>
      </c>
      <c r="J51" s="73">
        <f t="shared" si="39"/>
      </c>
      <c r="K51" s="73">
        <f t="shared" si="39"/>
      </c>
      <c r="L51" s="73">
        <f t="shared" si="39"/>
      </c>
      <c r="M51" s="73">
        <f t="shared" si="39"/>
      </c>
      <c r="N51" s="73">
        <f t="shared" si="39"/>
      </c>
      <c r="O51" s="73">
        <f t="shared" si="39"/>
      </c>
      <c r="P51" s="73">
        <f t="shared" si="39"/>
      </c>
      <c r="Q51" s="73">
        <f t="shared" si="39"/>
      </c>
      <c r="R51" s="73">
        <f t="shared" si="39"/>
      </c>
      <c r="S51" s="73">
        <f t="shared" si="39"/>
      </c>
      <c r="T51" s="73">
        <f t="shared" si="39"/>
      </c>
      <c r="U51" s="73">
        <f t="shared" si="39"/>
      </c>
      <c r="V51" s="73">
        <f t="shared" si="39"/>
      </c>
      <c r="W51" s="73">
        <f t="shared" si="39"/>
      </c>
      <c r="X51" s="73">
        <f t="shared" si="39"/>
      </c>
      <c r="Y51" s="73">
        <f t="shared" si="39"/>
      </c>
      <c r="Z51" s="73">
        <f t="shared" si="39"/>
      </c>
      <c r="AA51" s="73">
        <f t="shared" si="39"/>
      </c>
      <c r="AB51" s="73">
        <f t="shared" si="39"/>
      </c>
      <c r="AC51" s="73">
        <f t="shared" si="39"/>
      </c>
      <c r="AD51" s="73">
        <f t="shared" si="39"/>
      </c>
      <c r="AE51" s="73">
        <f t="shared" si="39"/>
      </c>
      <c r="AF51" s="73">
        <f t="shared" si="39"/>
      </c>
      <c r="AG51" s="73">
        <f t="shared" si="39"/>
      </c>
      <c r="AH51" s="73">
        <f t="shared" si="39"/>
      </c>
      <c r="AI51" s="73">
        <f t="shared" si="39"/>
      </c>
      <c r="AJ51" s="73">
        <f t="shared" si="39"/>
      </c>
      <c r="AK51" s="73">
        <f t="shared" si="39"/>
      </c>
      <c r="AL51" s="73">
        <f t="shared" si="39"/>
      </c>
      <c r="AM51" s="73">
        <f t="shared" si="39"/>
      </c>
      <c r="AN51" s="73">
        <f t="shared" si="39"/>
      </c>
      <c r="AO51" s="73">
        <f t="shared" si="39"/>
      </c>
      <c r="AP51" s="73">
        <f t="shared" si="39"/>
      </c>
      <c r="AQ51" s="73">
        <f t="shared" si="39"/>
      </c>
      <c r="AR51" s="73">
        <f t="shared" si="39"/>
      </c>
      <c r="AS51" s="73">
        <f t="shared" si="39"/>
      </c>
      <c r="AT51" s="73">
        <f t="shared" si="39"/>
      </c>
      <c r="AU51" s="73">
        <f t="shared" si="39"/>
      </c>
      <c r="AV51" s="73">
        <f t="shared" si="39"/>
      </c>
      <c r="AW51" s="73">
        <f t="shared" si="39"/>
      </c>
      <c r="AX51" s="73">
        <f t="shared" si="39"/>
      </c>
      <c r="AY51" s="73">
        <f t="shared" si="39"/>
      </c>
      <c r="AZ51" s="73">
        <f t="shared" si="39"/>
      </c>
      <c r="BA51" s="73">
        <f t="shared" si="39"/>
      </c>
      <c r="BB51" s="73">
        <f>IF(AND(BB7="",OR(BB10&gt;"",BB11&gt;"",BB12&gt;"",BB13&gt;"",BB16&gt;"",BB17&gt;"",BB18&gt;"",BB19&gt;"")),"Enter date of arrival.  ","")</f>
      </c>
    </row>
    <row r="52" spans="2:54" s="71" customFormat="1" ht="12.75" hidden="1">
      <c r="B52" s="84" t="s">
        <v>2066</v>
      </c>
      <c r="C52" s="73">
        <f>IF(AND(C12="No",C13="Not applicable"),"Inconsistent answers re: reason why analgesia not offered in the ED (check answers to Qs 3 &amp; 4).  ","")</f>
      </c>
      <c r="D52" s="73">
        <f aca="true" t="shared" si="40" ref="D52:BA52">IF(AND(D12="No",D13="Not applicable"),"Inconsistent answers re: reason why analgesia not offered in the ED (check answers to Qs 3 &amp; 4).  ","")</f>
      </c>
      <c r="E52" s="73">
        <f t="shared" si="40"/>
      </c>
      <c r="F52" s="73">
        <f t="shared" si="40"/>
      </c>
      <c r="G52" s="73">
        <f t="shared" si="40"/>
      </c>
      <c r="H52" s="73">
        <f t="shared" si="40"/>
      </c>
      <c r="I52" s="73">
        <f t="shared" si="40"/>
      </c>
      <c r="J52" s="73">
        <f t="shared" si="40"/>
      </c>
      <c r="K52" s="73">
        <f t="shared" si="40"/>
      </c>
      <c r="L52" s="73">
        <f t="shared" si="40"/>
      </c>
      <c r="M52" s="73">
        <f t="shared" si="40"/>
      </c>
      <c r="N52" s="73">
        <f t="shared" si="40"/>
      </c>
      <c r="O52" s="73">
        <f t="shared" si="40"/>
      </c>
      <c r="P52" s="73">
        <f t="shared" si="40"/>
      </c>
      <c r="Q52" s="73">
        <f t="shared" si="40"/>
      </c>
      <c r="R52" s="73">
        <f t="shared" si="40"/>
      </c>
      <c r="S52" s="73">
        <f t="shared" si="40"/>
      </c>
      <c r="T52" s="73">
        <f t="shared" si="40"/>
      </c>
      <c r="U52" s="73">
        <f t="shared" si="40"/>
      </c>
      <c r="V52" s="73">
        <f t="shared" si="40"/>
      </c>
      <c r="W52" s="73">
        <f t="shared" si="40"/>
      </c>
      <c r="X52" s="73">
        <f t="shared" si="40"/>
      </c>
      <c r="Y52" s="73">
        <f t="shared" si="40"/>
      </c>
      <c r="Z52" s="73">
        <f t="shared" si="40"/>
      </c>
      <c r="AA52" s="73">
        <f t="shared" si="40"/>
      </c>
      <c r="AB52" s="73">
        <f t="shared" si="40"/>
      </c>
      <c r="AC52" s="73">
        <f t="shared" si="40"/>
      </c>
      <c r="AD52" s="73">
        <f t="shared" si="40"/>
      </c>
      <c r="AE52" s="73">
        <f t="shared" si="40"/>
      </c>
      <c r="AF52" s="73">
        <f t="shared" si="40"/>
      </c>
      <c r="AG52" s="73">
        <f t="shared" si="40"/>
      </c>
      <c r="AH52" s="73">
        <f t="shared" si="40"/>
      </c>
      <c r="AI52" s="73">
        <f t="shared" si="40"/>
      </c>
      <c r="AJ52" s="73">
        <f t="shared" si="40"/>
      </c>
      <c r="AK52" s="73">
        <f t="shared" si="40"/>
      </c>
      <c r="AL52" s="73">
        <f t="shared" si="40"/>
      </c>
      <c r="AM52" s="73">
        <f t="shared" si="40"/>
      </c>
      <c r="AN52" s="73">
        <f t="shared" si="40"/>
      </c>
      <c r="AO52" s="73">
        <f t="shared" si="40"/>
      </c>
      <c r="AP52" s="73">
        <f t="shared" si="40"/>
      </c>
      <c r="AQ52" s="73">
        <f t="shared" si="40"/>
      </c>
      <c r="AR52" s="73">
        <f t="shared" si="40"/>
      </c>
      <c r="AS52" s="73">
        <f t="shared" si="40"/>
      </c>
      <c r="AT52" s="73">
        <f t="shared" si="40"/>
      </c>
      <c r="AU52" s="73">
        <f t="shared" si="40"/>
      </c>
      <c r="AV52" s="73">
        <f t="shared" si="40"/>
      </c>
      <c r="AW52" s="73">
        <f t="shared" si="40"/>
      </c>
      <c r="AX52" s="73">
        <f t="shared" si="40"/>
      </c>
      <c r="AY52" s="73">
        <f t="shared" si="40"/>
      </c>
      <c r="AZ52" s="73">
        <f t="shared" si="40"/>
      </c>
      <c r="BA52" s="73">
        <f t="shared" si="40"/>
      </c>
      <c r="BB52" s="73">
        <f>IF(AND(BB12="No",BB13="Not applicable"),"Inconsistent answers re: reason why analgesia not offered in the ED.  ","")</f>
      </c>
    </row>
    <row r="53" spans="2:54" s="71" customFormat="1" ht="12.75" hidden="1">
      <c r="B53" s="84" t="s">
        <v>2067</v>
      </c>
      <c r="C53" s="73">
        <f>IF(AND(OR(C12="No",C12="Not recorded"),OR(C18="Partially",C18="Yes")),"Inconsistent answers re: was ED analgesia in accordance with local guidelines (check answers to Qs 3 &amp; 7).  ","")</f>
      </c>
      <c r="D53" s="73">
        <f aca="true" t="shared" si="41" ref="D53:BA53">IF(AND(OR(D12="No",D12="Not recorded"),OR(D18="Partially",D18="Yes")),"Inconsistent answers re: was ED analgesia in accordance with local guidelines (check answers to Qs 3 &amp; 7).  ","")</f>
      </c>
      <c r="E53" s="73">
        <f t="shared" si="41"/>
      </c>
      <c r="F53" s="73">
        <f t="shared" si="41"/>
      </c>
      <c r="G53" s="73">
        <f t="shared" si="41"/>
      </c>
      <c r="H53" s="73">
        <f t="shared" si="41"/>
      </c>
      <c r="I53" s="73">
        <f t="shared" si="41"/>
      </c>
      <c r="J53" s="73">
        <f t="shared" si="41"/>
      </c>
      <c r="K53" s="73">
        <f t="shared" si="41"/>
      </c>
      <c r="L53" s="73">
        <f t="shared" si="41"/>
      </c>
      <c r="M53" s="73">
        <f t="shared" si="41"/>
      </c>
      <c r="N53" s="73">
        <f t="shared" si="41"/>
      </c>
      <c r="O53" s="73">
        <f t="shared" si="41"/>
      </c>
      <c r="P53" s="73">
        <f t="shared" si="41"/>
      </c>
      <c r="Q53" s="73">
        <f t="shared" si="41"/>
      </c>
      <c r="R53" s="73">
        <f t="shared" si="41"/>
      </c>
      <c r="S53" s="73">
        <f t="shared" si="41"/>
      </c>
      <c r="T53" s="73">
        <f t="shared" si="41"/>
      </c>
      <c r="U53" s="73">
        <f t="shared" si="41"/>
      </c>
      <c r="V53" s="73">
        <f t="shared" si="41"/>
      </c>
      <c r="W53" s="73">
        <f t="shared" si="41"/>
      </c>
      <c r="X53" s="73">
        <f t="shared" si="41"/>
      </c>
      <c r="Y53" s="73">
        <f t="shared" si="41"/>
      </c>
      <c r="Z53" s="73">
        <f t="shared" si="41"/>
      </c>
      <c r="AA53" s="73">
        <f t="shared" si="41"/>
      </c>
      <c r="AB53" s="73">
        <f t="shared" si="41"/>
      </c>
      <c r="AC53" s="73">
        <f t="shared" si="41"/>
      </c>
      <c r="AD53" s="73">
        <f t="shared" si="41"/>
      </c>
      <c r="AE53" s="73">
        <f t="shared" si="41"/>
      </c>
      <c r="AF53" s="73">
        <f t="shared" si="41"/>
      </c>
      <c r="AG53" s="73">
        <f t="shared" si="41"/>
      </c>
      <c r="AH53" s="73">
        <f t="shared" si="41"/>
      </c>
      <c r="AI53" s="73">
        <f t="shared" si="41"/>
      </c>
      <c r="AJ53" s="73">
        <f t="shared" si="41"/>
      </c>
      <c r="AK53" s="73">
        <f t="shared" si="41"/>
      </c>
      <c r="AL53" s="73">
        <f t="shared" si="41"/>
      </c>
      <c r="AM53" s="73">
        <f t="shared" si="41"/>
      </c>
      <c r="AN53" s="73">
        <f t="shared" si="41"/>
      </c>
      <c r="AO53" s="73">
        <f t="shared" si="41"/>
      </c>
      <c r="AP53" s="73">
        <f t="shared" si="41"/>
      </c>
      <c r="AQ53" s="73">
        <f t="shared" si="41"/>
      </c>
      <c r="AR53" s="73">
        <f t="shared" si="41"/>
      </c>
      <c r="AS53" s="73">
        <f t="shared" si="41"/>
      </c>
      <c r="AT53" s="73">
        <f t="shared" si="41"/>
      </c>
      <c r="AU53" s="73">
        <f t="shared" si="41"/>
      </c>
      <c r="AV53" s="73">
        <f t="shared" si="41"/>
      </c>
      <c r="AW53" s="73">
        <f t="shared" si="41"/>
      </c>
      <c r="AX53" s="73">
        <f t="shared" si="41"/>
      </c>
      <c r="AY53" s="73">
        <f t="shared" si="41"/>
      </c>
      <c r="AZ53" s="73">
        <f t="shared" si="41"/>
      </c>
      <c r="BA53" s="73">
        <f t="shared" si="41"/>
      </c>
      <c r="BB53" s="73">
        <f>IF(AND(OR(BB12="No",BB12="Not recorded"),OR(BB18="Partially",BB18="Yes")),"Inconsistent answers re: was ED analgesia in accordance with local guidelines (check answers to Qs 3 &amp; 7).  ","")</f>
      </c>
    </row>
    <row r="54" spans="2:54" s="71" customFormat="1" ht="12.75" hidden="1">
      <c r="B54" s="84" t="s">
        <v>2068</v>
      </c>
      <c r="C54" s="73">
        <f>IF(AND(C20="No",C21&lt;&gt;""),"Inconsistent answers re: re-evaluation of analgesia in the ED (check answers to Qs 9 &amp; 10).  ","")</f>
      </c>
      <c r="D54" s="73">
        <f aca="true" t="shared" si="42" ref="D54:BA54">IF(AND(D20="No",D21&lt;&gt;""),"Inconsistent answers re: re-evaluation of analgesia in the ED (check answers to Qs 9 &amp; 10).  ","")</f>
      </c>
      <c r="E54" s="73">
        <f t="shared" si="42"/>
      </c>
      <c r="F54" s="73">
        <f t="shared" si="42"/>
      </c>
      <c r="G54" s="73">
        <f t="shared" si="42"/>
      </c>
      <c r="H54" s="73">
        <f t="shared" si="42"/>
      </c>
      <c r="I54" s="73">
        <f t="shared" si="42"/>
      </c>
      <c r="J54" s="73">
        <f t="shared" si="42"/>
      </c>
      <c r="K54" s="73">
        <f t="shared" si="42"/>
      </c>
      <c r="L54" s="73">
        <f t="shared" si="42"/>
      </c>
      <c r="M54" s="73">
        <f t="shared" si="42"/>
      </c>
      <c r="N54" s="73">
        <f t="shared" si="42"/>
      </c>
      <c r="O54" s="73">
        <f t="shared" si="42"/>
      </c>
      <c r="P54" s="73">
        <f t="shared" si="42"/>
      </c>
      <c r="Q54" s="73">
        <f t="shared" si="42"/>
      </c>
      <c r="R54" s="73">
        <f t="shared" si="42"/>
      </c>
      <c r="S54" s="73">
        <f t="shared" si="42"/>
      </c>
      <c r="T54" s="73">
        <f t="shared" si="42"/>
      </c>
      <c r="U54" s="73">
        <f t="shared" si="42"/>
      </c>
      <c r="V54" s="73">
        <f t="shared" si="42"/>
      </c>
      <c r="W54" s="73">
        <f t="shared" si="42"/>
      </c>
      <c r="X54" s="73">
        <f t="shared" si="42"/>
      </c>
      <c r="Y54" s="73">
        <f t="shared" si="42"/>
      </c>
      <c r="Z54" s="73">
        <f t="shared" si="42"/>
      </c>
      <c r="AA54" s="73">
        <f t="shared" si="42"/>
      </c>
      <c r="AB54" s="73">
        <f t="shared" si="42"/>
      </c>
      <c r="AC54" s="73">
        <f t="shared" si="42"/>
      </c>
      <c r="AD54" s="73">
        <f t="shared" si="42"/>
      </c>
      <c r="AE54" s="73">
        <f t="shared" si="42"/>
      </c>
      <c r="AF54" s="73">
        <f t="shared" si="42"/>
      </c>
      <c r="AG54" s="73">
        <f t="shared" si="42"/>
      </c>
      <c r="AH54" s="73">
        <f t="shared" si="42"/>
      </c>
      <c r="AI54" s="73">
        <f t="shared" si="42"/>
      </c>
      <c r="AJ54" s="73">
        <f t="shared" si="42"/>
      </c>
      <c r="AK54" s="73">
        <f t="shared" si="42"/>
      </c>
      <c r="AL54" s="73">
        <f t="shared" si="42"/>
      </c>
      <c r="AM54" s="73">
        <f t="shared" si="42"/>
      </c>
      <c r="AN54" s="73">
        <f t="shared" si="42"/>
      </c>
      <c r="AO54" s="73">
        <f t="shared" si="42"/>
      </c>
      <c r="AP54" s="73">
        <f t="shared" si="42"/>
      </c>
      <c r="AQ54" s="73">
        <f t="shared" si="42"/>
      </c>
      <c r="AR54" s="73">
        <f t="shared" si="42"/>
      </c>
      <c r="AS54" s="73">
        <f t="shared" si="42"/>
      </c>
      <c r="AT54" s="73">
        <f t="shared" si="42"/>
      </c>
      <c r="AU54" s="73">
        <f t="shared" si="42"/>
      </c>
      <c r="AV54" s="73">
        <f t="shared" si="42"/>
      </c>
      <c r="AW54" s="73">
        <f t="shared" si="42"/>
      </c>
      <c r="AX54" s="73">
        <f t="shared" si="42"/>
      </c>
      <c r="AY54" s="73">
        <f t="shared" si="42"/>
      </c>
      <c r="AZ54" s="73">
        <f t="shared" si="42"/>
      </c>
      <c r="BA54" s="73">
        <f t="shared" si="42"/>
      </c>
      <c r="BB54" s="73">
        <f>IF(AND(BB20="No",BB21&lt;&gt;""),"Inconsistent answers re: re-evaluation of analgesia in the ED (check answers to Qs 9 &amp; 10).  ","")</f>
      </c>
    </row>
    <row r="55" spans="2:54" s="71" customFormat="1" ht="12.75" hidden="1">
      <c r="B55" s="84" t="s">
        <v>2069</v>
      </c>
      <c r="C55" s="73">
        <f>IF(AND(C12="Yes",OR(C13="Pre-hospital admin",C13="No reason identified")),"Inconsistent answers re: offering analgesia (check answers to Qs 3 &amp; 4).  ","")</f>
      </c>
      <c r="D55" s="73">
        <f aca="true" t="shared" si="43" ref="D55:BA55">IF(AND(D12="Yes",OR(D13="Pre-hospital admin",D13="No reason identified")),"Inconsistent answers re: offering analgesia (check answers to Qs 3 &amp; 4).  ","")</f>
      </c>
      <c r="E55" s="73">
        <f t="shared" si="43"/>
      </c>
      <c r="F55" s="73">
        <f t="shared" si="43"/>
      </c>
      <c r="G55" s="73">
        <f t="shared" si="43"/>
      </c>
      <c r="H55" s="73">
        <f t="shared" si="43"/>
      </c>
      <c r="I55" s="73">
        <f t="shared" si="43"/>
      </c>
      <c r="J55" s="73">
        <f t="shared" si="43"/>
      </c>
      <c r="K55" s="73">
        <f t="shared" si="43"/>
      </c>
      <c r="L55" s="73">
        <f t="shared" si="43"/>
      </c>
      <c r="M55" s="73">
        <f t="shared" si="43"/>
      </c>
      <c r="N55" s="73">
        <f t="shared" si="43"/>
      </c>
      <c r="O55" s="73">
        <f t="shared" si="43"/>
      </c>
      <c r="P55" s="73">
        <f t="shared" si="43"/>
      </c>
      <c r="Q55" s="73">
        <f t="shared" si="43"/>
      </c>
      <c r="R55" s="73">
        <f t="shared" si="43"/>
      </c>
      <c r="S55" s="73">
        <f t="shared" si="43"/>
      </c>
      <c r="T55" s="73">
        <f t="shared" si="43"/>
      </c>
      <c r="U55" s="73">
        <f t="shared" si="43"/>
      </c>
      <c r="V55" s="73">
        <f t="shared" si="43"/>
      </c>
      <c r="W55" s="73">
        <f t="shared" si="43"/>
      </c>
      <c r="X55" s="73">
        <f t="shared" si="43"/>
      </c>
      <c r="Y55" s="73">
        <f t="shared" si="43"/>
      </c>
      <c r="Z55" s="73">
        <f t="shared" si="43"/>
      </c>
      <c r="AA55" s="73">
        <f t="shared" si="43"/>
      </c>
      <c r="AB55" s="73">
        <f t="shared" si="43"/>
      </c>
      <c r="AC55" s="73">
        <f t="shared" si="43"/>
      </c>
      <c r="AD55" s="73">
        <f t="shared" si="43"/>
      </c>
      <c r="AE55" s="73">
        <f t="shared" si="43"/>
      </c>
      <c r="AF55" s="73">
        <f t="shared" si="43"/>
      </c>
      <c r="AG55" s="73">
        <f t="shared" si="43"/>
      </c>
      <c r="AH55" s="73">
        <f t="shared" si="43"/>
      </c>
      <c r="AI55" s="73">
        <f t="shared" si="43"/>
      </c>
      <c r="AJ55" s="73">
        <f t="shared" si="43"/>
      </c>
      <c r="AK55" s="73">
        <f t="shared" si="43"/>
      </c>
      <c r="AL55" s="73">
        <f t="shared" si="43"/>
      </c>
      <c r="AM55" s="73">
        <f t="shared" si="43"/>
      </c>
      <c r="AN55" s="73">
        <f t="shared" si="43"/>
      </c>
      <c r="AO55" s="73">
        <f t="shared" si="43"/>
      </c>
      <c r="AP55" s="73">
        <f t="shared" si="43"/>
      </c>
      <c r="AQ55" s="73">
        <f t="shared" si="43"/>
      </c>
      <c r="AR55" s="73">
        <f t="shared" si="43"/>
      </c>
      <c r="AS55" s="73">
        <f t="shared" si="43"/>
      </c>
      <c r="AT55" s="73">
        <f t="shared" si="43"/>
      </c>
      <c r="AU55" s="73">
        <f t="shared" si="43"/>
      </c>
      <c r="AV55" s="73">
        <f t="shared" si="43"/>
      </c>
      <c r="AW55" s="73">
        <f t="shared" si="43"/>
      </c>
      <c r="AX55" s="73">
        <f t="shared" si="43"/>
      </c>
      <c r="AY55" s="73">
        <f t="shared" si="43"/>
      </c>
      <c r="AZ55" s="73">
        <f t="shared" si="43"/>
      </c>
      <c r="BA55" s="73">
        <f t="shared" si="43"/>
      </c>
      <c r="BB55" s="73">
        <f>IF(AND(BB12="Yes",OR(BB13="Pre-hospital admin",BB13="No reason identified")),"Inconsistent answers re: offering analgesia (check answers to Qs 3 &amp; 4).  ","")</f>
      </c>
    </row>
    <row r="56" spans="2:53" ht="12.75" hidden="1">
      <c r="B56" s="84" t="s">
        <v>2070</v>
      </c>
      <c r="C56" s="73">
        <f>IF(AND(C28&lt;&gt;"",C28&gt;=C36),"Warning: check times for analgesia and re-evaluation (Q5 &amp; Q10). ","")</f>
      </c>
      <c r="D56" s="73">
        <f aca="true" t="shared" si="44" ref="D56:BA56">IF(AND(D28&lt;&gt;"",D28&gt;=D36),"Warning: check times for analgesia and re-evaluation (Q5 &amp; Q10). ","")</f>
      </c>
      <c r="E56" s="73">
        <f t="shared" si="44"/>
      </c>
      <c r="F56" s="73">
        <f t="shared" si="44"/>
      </c>
      <c r="G56" s="73">
        <f t="shared" si="44"/>
      </c>
      <c r="H56" s="73">
        <f t="shared" si="44"/>
      </c>
      <c r="I56" s="73">
        <f t="shared" si="44"/>
      </c>
      <c r="J56" s="73">
        <f t="shared" si="44"/>
      </c>
      <c r="K56" s="73">
        <f t="shared" si="44"/>
      </c>
      <c r="L56" s="73">
        <f t="shared" si="44"/>
      </c>
      <c r="M56" s="73">
        <f t="shared" si="44"/>
      </c>
      <c r="N56" s="73">
        <f t="shared" si="44"/>
      </c>
      <c r="O56" s="73">
        <f t="shared" si="44"/>
      </c>
      <c r="P56" s="73">
        <f t="shared" si="44"/>
      </c>
      <c r="Q56" s="73">
        <f t="shared" si="44"/>
      </c>
      <c r="R56" s="73">
        <f t="shared" si="44"/>
      </c>
      <c r="S56" s="73">
        <f t="shared" si="44"/>
      </c>
      <c r="T56" s="73">
        <f t="shared" si="44"/>
      </c>
      <c r="U56" s="73">
        <f t="shared" si="44"/>
      </c>
      <c r="V56" s="73">
        <f t="shared" si="44"/>
      </c>
      <c r="W56" s="73">
        <f t="shared" si="44"/>
      </c>
      <c r="X56" s="73">
        <f t="shared" si="44"/>
      </c>
      <c r="Y56" s="73">
        <f t="shared" si="44"/>
      </c>
      <c r="Z56" s="73">
        <f t="shared" si="44"/>
      </c>
      <c r="AA56" s="73">
        <f t="shared" si="44"/>
      </c>
      <c r="AB56" s="73">
        <f t="shared" si="44"/>
      </c>
      <c r="AC56" s="73">
        <f t="shared" si="44"/>
      </c>
      <c r="AD56" s="73">
        <f t="shared" si="44"/>
      </c>
      <c r="AE56" s="73">
        <f t="shared" si="44"/>
      </c>
      <c r="AF56" s="73">
        <f t="shared" si="44"/>
      </c>
      <c r="AG56" s="73">
        <f t="shared" si="44"/>
      </c>
      <c r="AH56" s="73">
        <f t="shared" si="44"/>
      </c>
      <c r="AI56" s="73">
        <f t="shared" si="44"/>
      </c>
      <c r="AJ56" s="73">
        <f t="shared" si="44"/>
      </c>
      <c r="AK56" s="73">
        <f t="shared" si="44"/>
      </c>
      <c r="AL56" s="73">
        <f t="shared" si="44"/>
      </c>
      <c r="AM56" s="73">
        <f t="shared" si="44"/>
      </c>
      <c r="AN56" s="73">
        <f t="shared" si="44"/>
      </c>
      <c r="AO56" s="73">
        <f t="shared" si="44"/>
      </c>
      <c r="AP56" s="73">
        <f t="shared" si="44"/>
      </c>
      <c r="AQ56" s="73">
        <f t="shared" si="44"/>
      </c>
      <c r="AR56" s="73">
        <f t="shared" si="44"/>
      </c>
      <c r="AS56" s="73">
        <f t="shared" si="44"/>
      </c>
      <c r="AT56" s="73">
        <f t="shared" si="44"/>
      </c>
      <c r="AU56" s="73">
        <f t="shared" si="44"/>
      </c>
      <c r="AV56" s="73">
        <f t="shared" si="44"/>
      </c>
      <c r="AW56" s="73">
        <f t="shared" si="44"/>
      </c>
      <c r="AX56" s="73">
        <f t="shared" si="44"/>
      </c>
      <c r="AY56" s="73">
        <f t="shared" si="44"/>
      </c>
      <c r="AZ56" s="73">
        <f t="shared" si="44"/>
      </c>
      <c r="BA56" s="73">
        <f t="shared" si="44"/>
      </c>
    </row>
    <row r="57" ht="12.75">
      <c r="B57" s="32"/>
    </row>
    <row r="58" ht="12.75">
      <c r="B58" s="32"/>
    </row>
    <row r="59" ht="12.75">
      <c r="B59" s="32"/>
    </row>
    <row r="60" ht="12.75">
      <c r="B60" s="32"/>
    </row>
    <row r="61" ht="12.75">
      <c r="B61" s="32"/>
    </row>
    <row r="62" ht="12.75">
      <c r="B62" s="32"/>
    </row>
    <row r="63" ht="12.75">
      <c r="B63" s="32"/>
    </row>
    <row r="64" ht="12.75">
      <c r="B64" s="32"/>
    </row>
    <row r="65" ht="12.75">
      <c r="B65" s="32"/>
    </row>
    <row r="66" ht="12.75">
      <c r="B66" s="32"/>
    </row>
    <row r="67" ht="12.75">
      <c r="B67" s="32"/>
    </row>
    <row r="68" ht="12.75">
      <c r="B68" s="32"/>
    </row>
    <row r="69" ht="12.75">
      <c r="B69" s="32"/>
    </row>
    <row r="70" ht="12.75">
      <c r="B70" s="32"/>
    </row>
    <row r="71" ht="12.75">
      <c r="B71" s="32"/>
    </row>
    <row r="72" ht="12.75">
      <c r="B72" s="32"/>
    </row>
    <row r="73" ht="12.75">
      <c r="B73" s="32"/>
    </row>
    <row r="74" ht="12.75">
      <c r="B74" s="32"/>
    </row>
    <row r="75" ht="12.75">
      <c r="B75" s="32"/>
    </row>
    <row r="76" ht="12.75">
      <c r="B76" s="32"/>
    </row>
    <row r="77" ht="12.75">
      <c r="B77" s="32"/>
    </row>
    <row r="78" ht="12.75">
      <c r="B78" s="32"/>
    </row>
    <row r="79" ht="12.75">
      <c r="B79" s="32"/>
    </row>
    <row r="80" ht="12.75">
      <c r="B80" s="32"/>
    </row>
    <row r="81" ht="12.75">
      <c r="B81" s="32"/>
    </row>
    <row r="82" ht="12.75">
      <c r="B82" s="32"/>
    </row>
    <row r="83" ht="12.75">
      <c r="B83" s="32"/>
    </row>
    <row r="84" ht="12.75">
      <c r="B84" s="32"/>
    </row>
    <row r="85" ht="12.75">
      <c r="B85" s="32"/>
    </row>
  </sheetData>
  <sheetProtection sheet="1" selectLockedCells="1"/>
  <mergeCells count="6">
    <mergeCell ref="A25:B25"/>
    <mergeCell ref="A26:B26"/>
    <mergeCell ref="A42:C42"/>
    <mergeCell ref="A3:B3"/>
    <mergeCell ref="A6:B6"/>
    <mergeCell ref="A8:B8"/>
  </mergeCells>
  <conditionalFormatting sqref="C5:BA5">
    <cfRule type="expression" priority="1" dxfId="24" stopIfTrue="1">
      <formula>C26&lt;&gt;""</formula>
    </cfRule>
  </conditionalFormatting>
  <conditionalFormatting sqref="C34:BA34 C30:BA30">
    <cfRule type="expression" priority="2" dxfId="0" stopIfTrue="1">
      <formula>C46&lt;&gt;""</formula>
    </cfRule>
  </conditionalFormatting>
  <conditionalFormatting sqref="C29:BA29 C33:BA33">
    <cfRule type="expression" priority="3" dxfId="0" stopIfTrue="1">
      <formula>C46&lt;&gt;""</formula>
    </cfRule>
  </conditionalFormatting>
  <conditionalFormatting sqref="C31:BA32 C35:BA37">
    <cfRule type="expression" priority="4" dxfId="0" stopIfTrue="1">
      <formula>C46&lt;&gt;""</formula>
    </cfRule>
  </conditionalFormatting>
  <conditionalFormatting sqref="C28:BA28">
    <cfRule type="expression" priority="5" dxfId="0" stopIfTrue="1">
      <formula>C46&lt;&gt;""</formula>
    </cfRule>
  </conditionalFormatting>
  <conditionalFormatting sqref="C40:BA40">
    <cfRule type="expression" priority="6" dxfId="0" stopIfTrue="1">
      <formula>IF(OR(C44&lt;&gt;"",C46&lt;&gt;"",C47&lt;&gt;"",C50&lt;&gt;""),TRUE,"")</formula>
    </cfRule>
  </conditionalFormatting>
  <conditionalFormatting sqref="C14:BA15">
    <cfRule type="cellIs" priority="7" dxfId="49" operator="equal" stopIfTrue="1">
      <formula>"Not applicable"</formula>
    </cfRule>
  </conditionalFormatting>
  <conditionalFormatting sqref="C12:BA12">
    <cfRule type="expression" priority="8" dxfId="0" stopIfTrue="1">
      <formula>IF(OR(C45&lt;&gt;"",C49&lt;&gt;"",C52&lt;&gt;"",C53&lt;&gt;"",C55&lt;&gt;""),TRUE,"")</formula>
    </cfRule>
  </conditionalFormatting>
  <conditionalFormatting sqref="C13:BA13">
    <cfRule type="cellIs" priority="9" dxfId="7" operator="equal" stopIfTrue="1">
      <formula>"Not applicable"</formula>
    </cfRule>
    <cfRule type="expression" priority="10" dxfId="0" stopIfTrue="1">
      <formula>IF(OR(C48&lt;&gt;"",C52&lt;&gt;"",C55&lt;&gt;""),TRUE,"")</formula>
    </cfRule>
  </conditionalFormatting>
  <conditionalFormatting sqref="C16:BA16">
    <cfRule type="expression" priority="11" dxfId="3" stopIfTrue="1">
      <formula>IF(OR(C12="No",C12="Not recorded"),TRUE,"")</formula>
    </cfRule>
    <cfRule type="expression" priority="12" dxfId="0" stopIfTrue="1">
      <formula>IF(OR(C45&lt;&gt;"",C46&lt;&gt;"",C56&lt;&gt;""),TRUE,"")</formula>
    </cfRule>
  </conditionalFormatting>
  <conditionalFormatting sqref="C17:BA17">
    <cfRule type="expression" priority="13" dxfId="0" stopIfTrue="1">
      <formula>C49&lt;&gt;""</formula>
    </cfRule>
    <cfRule type="expression" priority="14" dxfId="3" stopIfTrue="1">
      <formula>IF(OR(C12="No",C12="Not recorded"),TRUE,"")</formula>
    </cfRule>
  </conditionalFormatting>
  <conditionalFormatting sqref="C18:BA18">
    <cfRule type="expression" priority="15" dxfId="0" stopIfTrue="1">
      <formula>C53&lt;&gt;""</formula>
    </cfRule>
  </conditionalFormatting>
  <conditionalFormatting sqref="C7:BA7">
    <cfRule type="expression" priority="16" dxfId="9" stopIfTrue="1">
      <formula>C51&lt;&gt;""</formula>
    </cfRule>
  </conditionalFormatting>
  <conditionalFormatting sqref="C8:BA8">
    <cfRule type="expression" priority="17" dxfId="0" stopIfTrue="1">
      <formula>IF(OR(C44&lt;&gt;"",C46&lt;&gt;"",C47&lt;&gt;"",C50&lt;&gt;""),TRUE,"")</formula>
    </cfRule>
  </conditionalFormatting>
  <conditionalFormatting sqref="C10:BA10">
    <cfRule type="cellIs" priority="18" dxfId="7" operator="equal" stopIfTrue="1">
      <formula>"N/A"</formula>
    </cfRule>
    <cfRule type="expression" priority="19" dxfId="0" stopIfTrue="1">
      <formula>C48&lt;&gt;""</formula>
    </cfRule>
  </conditionalFormatting>
  <conditionalFormatting sqref="C19:BA19">
    <cfRule type="expression" priority="20" dxfId="0" stopIfTrue="1">
      <formula>C47&lt;&gt;""</formula>
    </cfRule>
  </conditionalFormatting>
  <conditionalFormatting sqref="C20:BA20">
    <cfRule type="expression" priority="21" dxfId="0" stopIfTrue="1">
      <formula>C54&lt;&gt;""</formula>
    </cfRule>
  </conditionalFormatting>
  <conditionalFormatting sqref="C21:BA21">
    <cfRule type="expression" priority="22" dxfId="3" stopIfTrue="1">
      <formula>IF(C20="No",TRUE,"")</formula>
    </cfRule>
    <cfRule type="expression" priority="23" dxfId="0" stopIfTrue="1">
      <formula>IF(OR(C50&lt;&gt;"",C54&lt;&gt;"",C56&lt;&gt;""),TRUE,"")</formula>
    </cfRule>
  </conditionalFormatting>
  <conditionalFormatting sqref="C23:BA23">
    <cfRule type="expression" priority="24" dxfId="0" stopIfTrue="1">
      <formula>IF(OR(C44&lt;&gt;"",C46&lt;&gt;"",C47&lt;&gt;"",C50&lt;&gt;""),TRUE,"")</formula>
    </cfRule>
  </conditionalFormatting>
  <conditionalFormatting sqref="C38:BA38">
    <cfRule type="expression" priority="28" dxfId="0" stopIfTrue="1">
      <formula>C51&lt;&gt;""</formula>
    </cfRule>
  </conditionalFormatting>
  <dataValidations count="13">
    <dataValidation type="list" allowBlank="1" showInputMessage="1" showErrorMessage="1" prompt="use drop-down list." error="Invalid entry. Enter data using drop-down list" sqref="C20:BA20">
      <formula1>"Yes,No"</formula1>
    </dataValidation>
    <dataValidation type="list" allowBlank="1" showInputMessage="1" showErrorMessage="1" prompt="use drop-down list." error="Invalid entry. Enter data using drop-down list" sqref="C18:BA18">
      <formula1>"Yes,No,Partially,No local guidelines"</formula1>
    </dataValidation>
    <dataValidation type="list" allowBlank="1" showInputMessage="1" showErrorMessage="1" prompt="Use drop-down list" error="Invalid entry. Enter data using drop down list" sqref="C10:BA10">
      <formula1>"Yes,Not administered,Not recorded"</formula1>
    </dataValidation>
    <dataValidation type="time" allowBlank="1" showInputMessage="1" showErrorMessage="1" prompt="Enter a time between 00:00 and 23:59 using 24 hr clock (with a colon betwen hours &amp; mins) or leave blank if not known or if there was no re-evaluation" error="Please enter time using the 24 hour clock in the format hh:mm (e.g. 19:23), or leave blank if not known or if there was no re-evaluation" sqref="C21:BA21">
      <formula1>0</formula1>
      <formula2>0.9993055555555556</formula2>
    </dataValidation>
    <dataValidation type="time" allowBlank="1" showInputMessage="1" showErrorMessage="1" prompt="Enter a time between 00:00 and 23:59 using 24 hr clock (with a colon betwen hours &amp; mins) or leave blank if not known" error="Please enter time using the 24 hour clock in the format hh:mm (e.g. 19:23), or leave blank if not known" sqref="C19:BA19">
      <formula1>0</formula1>
      <formula2>0.9993055555555556</formula2>
    </dataValidation>
    <dataValidation type="time" allowBlank="1" showInputMessage="1" showErrorMessage="1" prompt="Enter a time between 00:00 and 23:59 using 24 hr clock (with a colon betwen hours &amp; mins) or leave blank if not known or not given" error="Please enter time using the 24 hour clock in the format hh:mm (e.g. 19:23), or leave blank if not known" sqref="C16:BA16">
      <formula1>0</formula1>
      <formula2>0.9993055555555556</formula2>
    </dataValidation>
    <dataValidation type="time" allowBlank="1" showInputMessage="1" showErrorMessage="1" prompt="Enter a time between 00:00 and 23:59 using 24 hr clock (with a colon betwen hours &amp; mins)" error="Please enter time using the 24 hour clock in the format hh:mm (e.g. 19:23), or leave blank if not known" sqref="C8:BA8 C23:BA23">
      <formula1>0</formula1>
      <formula2>0.9993055555555556</formula2>
    </dataValidation>
    <dataValidation type="list" allowBlank="1" showInputMessage="1" showErrorMessage="1" prompt="Use drop-down list" error="Invalid entry. Enter data using drop down list" sqref="C22:BA22">
      <formula1>"Yes,No"</formula1>
    </dataValidation>
    <dataValidation type="list" allowBlank="1" showInputMessage="1" showErrorMessage="1" prompt="Use drop-down list" error="Invalid entry. Enter data using drop down list" sqref="C12:BA12">
      <formula1>"Yes,No,Not recorded"</formula1>
    </dataValidation>
    <dataValidation type="date" allowBlank="1" showInputMessage="1" showErrorMessage="1" prompt="Enter date in format dd/mm/yyyy" error="Please enter a date (e.g. in the format dd/mm/yyyy)" sqref="C7:BA7">
      <formula1>39203</formula1>
      <formula2>42856</formula2>
    </dataValidation>
    <dataValidation type="list" allowBlank="1" showInputMessage="1" showErrorMessage="1" prompt="Use drop-down list.&#10;&#10;NOTE: If analgesia was offered in the ED (ie Q3=Yes) you MUST answer N/A for this question" error="Invalid entry. Enter data using drop down list" sqref="C13:BA13">
      <formula1>"Pre-hospital admin,No reason identified,Not applicable"</formula1>
    </dataValidation>
    <dataValidation type="list" allowBlank="1" showInputMessage="1" showErrorMessage="1" prompt="Use drop-down list.&#10;&#10;NOTE: Answer N/A if analgesia was not offered in the ED (Q3)" error="Invalid entry. Enter data using drop-down list" sqref="C17:BA17">
      <formula1>"Yes,No,N/A"</formula1>
    </dataValidation>
    <dataValidation type="list" allowBlank="1" showInputMessage="1" showErrorMessage="1" prompt="Use drop-down list" error="Invalid entry. Enter data using drop down list" sqref="C11:BA11">
      <formula1>"Moderate (4-6),Severe (7-10),Not recorded"</formula1>
    </dataValidation>
  </dataValidations>
  <printOptions/>
  <pageMargins left="0.75" right="0.75" top="1" bottom="1" header="0.5" footer="0.5"/>
  <pageSetup fitToWidth="0" fitToHeight="1" horizontalDpi="200" verticalDpi="200" orientation="landscape" paperSize="9" scale="63" r:id="rId2"/>
  <drawing r:id="rId1"/>
</worksheet>
</file>

<file path=xl/worksheets/sheet8.xml><?xml version="1.0" encoding="utf-8"?>
<worksheet xmlns="http://schemas.openxmlformats.org/spreadsheetml/2006/main" xmlns:r="http://schemas.openxmlformats.org/officeDocument/2006/relationships">
  <dimension ref="A1:J479"/>
  <sheetViews>
    <sheetView zoomScalePageLayoutView="0" workbookViewId="0" topLeftCell="A1">
      <selection activeCell="A1" sqref="A1:IV16384"/>
    </sheetView>
  </sheetViews>
  <sheetFormatPr defaultColWidth="9.140625" defaultRowHeight="12.75"/>
  <cols>
    <col min="1" max="1" width="49.57421875" style="20" customWidth="1"/>
    <col min="2" max="2" width="5.7109375" style="20" bestFit="1" customWidth="1"/>
    <col min="3" max="3" width="19.7109375" style="20" bestFit="1" customWidth="1"/>
    <col min="4" max="4" width="34.421875" style="20" bestFit="1" customWidth="1"/>
    <col min="5" max="6" width="32.28125" style="20" customWidth="1"/>
    <col min="7" max="7" width="14.00390625" style="20" customWidth="1"/>
    <col min="8" max="10" width="14.421875" style="20" customWidth="1"/>
    <col min="11" max="11" width="9.57421875" style="20" customWidth="1"/>
    <col min="12" max="12" width="32.28125" style="20" bestFit="1" customWidth="1"/>
    <col min="13" max="16384" width="9.140625" style="20" customWidth="1"/>
  </cols>
  <sheetData>
    <row r="1" spans="1:8" ht="11.25">
      <c r="A1" s="168" t="s">
        <v>1341</v>
      </c>
      <c r="B1" s="168" t="s">
        <v>1342</v>
      </c>
      <c r="C1" s="168" t="s">
        <v>1343</v>
      </c>
      <c r="D1" s="168" t="s">
        <v>1344</v>
      </c>
      <c r="E1" s="168" t="s">
        <v>1345</v>
      </c>
      <c r="F1" s="168" t="s">
        <v>1346</v>
      </c>
      <c r="G1" s="168" t="s">
        <v>1347</v>
      </c>
      <c r="H1" s="20" t="s">
        <v>1348</v>
      </c>
    </row>
    <row r="2" spans="1:8" s="169" customFormat="1" ht="11.25">
      <c r="A2" s="169" t="s">
        <v>219</v>
      </c>
      <c r="B2" s="169" t="s">
        <v>220</v>
      </c>
      <c r="C2" s="169" t="s">
        <v>1349</v>
      </c>
      <c r="D2" s="169" t="s">
        <v>1349</v>
      </c>
      <c r="F2" s="20"/>
      <c r="G2" s="20" t="s">
        <v>1345</v>
      </c>
      <c r="H2" s="20"/>
    </row>
    <row r="3" spans="1:8" s="169" customFormat="1" ht="11.25">
      <c r="A3" s="169" t="s">
        <v>1350</v>
      </c>
      <c r="B3" s="169" t="s">
        <v>1067</v>
      </c>
      <c r="C3" s="169" t="s">
        <v>1349</v>
      </c>
      <c r="D3" s="169" t="s">
        <v>1349</v>
      </c>
      <c r="F3" s="20"/>
      <c r="G3" s="20" t="s">
        <v>1345</v>
      </c>
      <c r="H3" s="20"/>
    </row>
    <row r="4" spans="1:8" s="169" customFormat="1" ht="11.25">
      <c r="A4" s="169" t="s">
        <v>1351</v>
      </c>
      <c r="B4" s="169" t="s">
        <v>1352</v>
      </c>
      <c r="C4" s="20" t="s">
        <v>227</v>
      </c>
      <c r="D4" s="20" t="s">
        <v>1353</v>
      </c>
      <c r="E4" s="20" t="s">
        <v>1354</v>
      </c>
      <c r="F4" s="20"/>
      <c r="G4" s="20" t="s">
        <v>1355</v>
      </c>
      <c r="H4" s="20"/>
    </row>
    <row r="5" spans="1:8" s="169" customFormat="1" ht="11.25">
      <c r="A5" s="170" t="s">
        <v>1356</v>
      </c>
      <c r="B5" s="169" t="s">
        <v>226</v>
      </c>
      <c r="C5" s="20" t="s">
        <v>1349</v>
      </c>
      <c r="D5" s="171" t="s">
        <v>1349</v>
      </c>
      <c r="E5" s="20" t="s">
        <v>1357</v>
      </c>
      <c r="F5" s="20"/>
      <c r="G5" s="20" t="s">
        <v>1355</v>
      </c>
      <c r="H5" s="20"/>
    </row>
    <row r="6" spans="1:8" s="169" customFormat="1" ht="11.25">
      <c r="A6" s="169" t="s">
        <v>1358</v>
      </c>
      <c r="B6" s="169" t="s">
        <v>233</v>
      </c>
      <c r="C6" s="20" t="s">
        <v>1349</v>
      </c>
      <c r="D6" s="171" t="s">
        <v>1349</v>
      </c>
      <c r="E6" s="20" t="s">
        <v>1359</v>
      </c>
      <c r="F6" s="20"/>
      <c r="G6" s="20" t="s">
        <v>1355</v>
      </c>
      <c r="H6" s="20"/>
    </row>
    <row r="7" spans="1:8" s="169" customFormat="1" ht="11.25">
      <c r="A7" s="170" t="s">
        <v>1360</v>
      </c>
      <c r="B7" s="169" t="s">
        <v>238</v>
      </c>
      <c r="C7" s="20" t="s">
        <v>239</v>
      </c>
      <c r="D7" s="20" t="s">
        <v>1361</v>
      </c>
      <c r="E7" s="20" t="s">
        <v>1362</v>
      </c>
      <c r="F7" s="20"/>
      <c r="G7" s="20" t="s">
        <v>1355</v>
      </c>
      <c r="H7" s="20"/>
    </row>
    <row r="8" spans="1:8" s="169" customFormat="1" ht="11.25">
      <c r="A8" s="20" t="s">
        <v>1363</v>
      </c>
      <c r="B8" s="169" t="s">
        <v>1364</v>
      </c>
      <c r="C8" s="20" t="s">
        <v>800</v>
      </c>
      <c r="D8" s="172" t="s">
        <v>1365</v>
      </c>
      <c r="E8" s="20"/>
      <c r="F8" s="20"/>
      <c r="G8" s="20" t="s">
        <v>1345</v>
      </c>
      <c r="H8" s="20"/>
    </row>
    <row r="9" spans="1:8" s="169" customFormat="1" ht="11.25">
      <c r="A9" s="169" t="s">
        <v>1366</v>
      </c>
      <c r="B9" s="169" t="s">
        <v>1367</v>
      </c>
      <c r="C9" s="169" t="s">
        <v>1368</v>
      </c>
      <c r="D9" s="169" t="s">
        <v>1369</v>
      </c>
      <c r="F9" s="20"/>
      <c r="G9" s="20" t="s">
        <v>1345</v>
      </c>
      <c r="H9" s="20"/>
    </row>
    <row r="10" spans="1:7" s="169" customFormat="1" ht="11.25">
      <c r="A10" s="169" t="s">
        <v>244</v>
      </c>
      <c r="B10" s="169" t="s">
        <v>1370</v>
      </c>
      <c r="C10" s="169" t="s">
        <v>1371</v>
      </c>
      <c r="D10" s="169" t="s">
        <v>1372</v>
      </c>
      <c r="G10" s="169" t="s">
        <v>1373</v>
      </c>
    </row>
    <row r="11" spans="1:7" s="169" customFormat="1" ht="11.25">
      <c r="A11" s="169" t="s">
        <v>251</v>
      </c>
      <c r="B11" s="169" t="s">
        <v>1374</v>
      </c>
      <c r="C11" s="169" t="s">
        <v>253</v>
      </c>
      <c r="D11" s="169" t="s">
        <v>254</v>
      </c>
      <c r="G11" s="169" t="s">
        <v>1373</v>
      </c>
    </row>
    <row r="12" spans="1:8" s="169" customFormat="1" ht="11.25">
      <c r="A12" s="173" t="s">
        <v>258</v>
      </c>
      <c r="B12" s="173" t="s">
        <v>1375</v>
      </c>
      <c r="C12" s="173" t="s">
        <v>260</v>
      </c>
      <c r="D12" s="173" t="s">
        <v>1376</v>
      </c>
      <c r="E12" s="173"/>
      <c r="F12" s="173"/>
      <c r="G12" s="173" t="s">
        <v>1377</v>
      </c>
      <c r="H12" s="20"/>
    </row>
    <row r="13" spans="1:8" s="169" customFormat="1" ht="11.25">
      <c r="A13" s="169" t="s">
        <v>1378</v>
      </c>
      <c r="B13" s="169" t="s">
        <v>74</v>
      </c>
      <c r="C13" s="169" t="s">
        <v>1379</v>
      </c>
      <c r="D13" s="169" t="s">
        <v>1380</v>
      </c>
      <c r="F13" s="20"/>
      <c r="G13" s="20" t="s">
        <v>1345</v>
      </c>
      <c r="H13" s="20"/>
    </row>
    <row r="14" spans="1:8" s="169" customFormat="1" ht="11.25">
      <c r="A14" s="169" t="s">
        <v>1381</v>
      </c>
      <c r="B14" s="169" t="s">
        <v>1382</v>
      </c>
      <c r="C14" s="169" t="s">
        <v>1349</v>
      </c>
      <c r="D14" s="169" t="s">
        <v>1349</v>
      </c>
      <c r="F14" s="20"/>
      <c r="G14" s="20" t="s">
        <v>1345</v>
      </c>
      <c r="H14" s="20"/>
    </row>
    <row r="15" spans="1:8" s="169" customFormat="1" ht="11.25">
      <c r="A15" s="169" t="s">
        <v>1383</v>
      </c>
      <c r="B15" s="169" t="s">
        <v>752</v>
      </c>
      <c r="C15" s="20" t="s">
        <v>1384</v>
      </c>
      <c r="D15" s="20" t="s">
        <v>1385</v>
      </c>
      <c r="E15" s="20" t="s">
        <v>1386</v>
      </c>
      <c r="F15" s="20"/>
      <c r="G15" s="20" t="s">
        <v>1355</v>
      </c>
      <c r="H15" s="20"/>
    </row>
    <row r="16" spans="1:8" s="169" customFormat="1" ht="11.25">
      <c r="A16" s="169" t="s">
        <v>1387</v>
      </c>
      <c r="B16" s="169" t="s">
        <v>756</v>
      </c>
      <c r="C16" s="169" t="s">
        <v>757</v>
      </c>
      <c r="D16" s="169" t="s">
        <v>1388</v>
      </c>
      <c r="E16" s="169" t="s">
        <v>1389</v>
      </c>
      <c r="F16" s="169" t="s">
        <v>1390</v>
      </c>
      <c r="G16" s="169" t="s">
        <v>1355</v>
      </c>
      <c r="H16" s="20"/>
    </row>
    <row r="17" spans="1:8" s="169" customFormat="1" ht="12.75">
      <c r="A17" s="169" t="s">
        <v>1391</v>
      </c>
      <c r="B17" s="174" t="s">
        <v>1392</v>
      </c>
      <c r="C17" s="169" t="s">
        <v>1393</v>
      </c>
      <c r="D17" s="169" t="s">
        <v>1394</v>
      </c>
      <c r="F17" s="20"/>
      <c r="G17" s="20" t="s">
        <v>1345</v>
      </c>
      <c r="H17" s="20"/>
    </row>
    <row r="18" spans="1:8" s="169" customFormat="1" ht="11.25">
      <c r="A18" s="169" t="s">
        <v>271</v>
      </c>
      <c r="B18" s="169" t="s">
        <v>272</v>
      </c>
      <c r="C18" s="169" t="s">
        <v>1349</v>
      </c>
      <c r="D18" s="169" t="s">
        <v>1349</v>
      </c>
      <c r="G18" s="169" t="s">
        <v>1395</v>
      </c>
      <c r="H18" s="20"/>
    </row>
    <row r="19" spans="1:8" s="169" customFormat="1" ht="11.25">
      <c r="A19" s="169" t="s">
        <v>1396</v>
      </c>
      <c r="B19" s="169" t="s">
        <v>1397</v>
      </c>
      <c r="C19" s="169" t="s">
        <v>67</v>
      </c>
      <c r="D19" s="169" t="s">
        <v>1398</v>
      </c>
      <c r="F19" s="20"/>
      <c r="G19" s="20" t="s">
        <v>1345</v>
      </c>
      <c r="H19" s="20"/>
    </row>
    <row r="20" spans="1:8" s="169" customFormat="1" ht="11.25">
      <c r="A20" s="169" t="s">
        <v>1399</v>
      </c>
      <c r="B20" s="169" t="s">
        <v>682</v>
      </c>
      <c r="C20" s="169" t="s">
        <v>683</v>
      </c>
      <c r="D20" s="169" t="s">
        <v>684</v>
      </c>
      <c r="F20" s="20"/>
      <c r="G20" s="20" t="s">
        <v>1345</v>
      </c>
      <c r="H20" s="20"/>
    </row>
    <row r="21" spans="1:7" s="169" customFormat="1" ht="11.25">
      <c r="A21" s="169" t="s">
        <v>274</v>
      </c>
      <c r="B21" s="169" t="s">
        <v>275</v>
      </c>
      <c r="C21" s="169" t="s">
        <v>1349</v>
      </c>
      <c r="D21" s="171" t="s">
        <v>1349</v>
      </c>
      <c r="E21" s="169" t="s">
        <v>1400</v>
      </c>
      <c r="G21" s="169" t="s">
        <v>1373</v>
      </c>
    </row>
    <row r="22" spans="1:8" s="169" customFormat="1" ht="11.25">
      <c r="A22" s="169" t="s">
        <v>1401</v>
      </c>
      <c r="B22" s="169" t="s">
        <v>280</v>
      </c>
      <c r="C22" s="169" t="s">
        <v>1349</v>
      </c>
      <c r="D22" s="169" t="s">
        <v>1349</v>
      </c>
      <c r="G22" s="169" t="s">
        <v>1402</v>
      </c>
      <c r="H22" s="20"/>
    </row>
    <row r="23" spans="1:8" s="169" customFormat="1" ht="11.25">
      <c r="A23" s="169" t="s">
        <v>1403</v>
      </c>
      <c r="B23" s="169" t="s">
        <v>600</v>
      </c>
      <c r="C23" s="169" t="s">
        <v>1349</v>
      </c>
      <c r="D23" s="169" t="s">
        <v>1349</v>
      </c>
      <c r="E23" s="169" t="s">
        <v>1404</v>
      </c>
      <c r="F23" s="169" t="s">
        <v>1405</v>
      </c>
      <c r="G23" s="169" t="s">
        <v>1402</v>
      </c>
      <c r="H23" s="20"/>
    </row>
    <row r="24" spans="1:7" s="169" customFormat="1" ht="11.25">
      <c r="A24" s="169" t="s">
        <v>282</v>
      </c>
      <c r="B24" s="169" t="s">
        <v>283</v>
      </c>
      <c r="C24" s="169" t="s">
        <v>284</v>
      </c>
      <c r="D24" s="169" t="s">
        <v>285</v>
      </c>
      <c r="E24" s="169" t="s">
        <v>1406</v>
      </c>
      <c r="G24" s="169" t="s">
        <v>1373</v>
      </c>
    </row>
    <row r="25" spans="1:7" s="169" customFormat="1" ht="11.25">
      <c r="A25" s="169" t="s">
        <v>287</v>
      </c>
      <c r="B25" s="169" t="s">
        <v>288</v>
      </c>
      <c r="C25" s="169" t="s">
        <v>289</v>
      </c>
      <c r="D25" s="169" t="s">
        <v>1407</v>
      </c>
      <c r="E25" s="169" t="s">
        <v>1408</v>
      </c>
      <c r="G25" s="169" t="s">
        <v>1373</v>
      </c>
    </row>
    <row r="26" spans="1:7" s="169" customFormat="1" ht="11.25">
      <c r="A26" s="169" t="s">
        <v>292</v>
      </c>
      <c r="B26" s="169" t="s">
        <v>293</v>
      </c>
      <c r="C26" s="169" t="s">
        <v>1409</v>
      </c>
      <c r="D26" s="175" t="s">
        <v>1410</v>
      </c>
      <c r="G26" s="169" t="s">
        <v>1373</v>
      </c>
    </row>
    <row r="27" spans="1:7" s="169" customFormat="1" ht="11.25">
      <c r="A27" s="169" t="s">
        <v>297</v>
      </c>
      <c r="B27" s="169" t="s">
        <v>298</v>
      </c>
      <c r="C27" s="169" t="s">
        <v>299</v>
      </c>
      <c r="D27" s="169" t="s">
        <v>300</v>
      </c>
      <c r="E27" s="169" t="s">
        <v>1411</v>
      </c>
      <c r="G27" s="169" t="s">
        <v>1373</v>
      </c>
    </row>
    <row r="28" spans="1:7" s="169" customFormat="1" ht="11.25">
      <c r="A28" s="169" t="s">
        <v>302</v>
      </c>
      <c r="B28" s="169" t="s">
        <v>1412</v>
      </c>
      <c r="C28" s="169" t="s">
        <v>1413</v>
      </c>
      <c r="D28" s="169" t="s">
        <v>1414</v>
      </c>
      <c r="G28" s="169" t="s">
        <v>1373</v>
      </c>
    </row>
    <row r="29" spans="1:7" s="169" customFormat="1" ht="11.25">
      <c r="A29" s="169" t="s">
        <v>308</v>
      </c>
      <c r="B29" s="169" t="s">
        <v>1415</v>
      </c>
      <c r="C29" s="169" t="s">
        <v>310</v>
      </c>
      <c r="D29" s="169" t="s">
        <v>1416</v>
      </c>
      <c r="E29" s="169" t="s">
        <v>1417</v>
      </c>
      <c r="G29" s="169" t="s">
        <v>1373</v>
      </c>
    </row>
    <row r="30" spans="1:7" s="169" customFormat="1" ht="11.25">
      <c r="A30" s="169" t="s">
        <v>314</v>
      </c>
      <c r="B30" s="169" t="s">
        <v>1418</v>
      </c>
      <c r="C30" s="169" t="s">
        <v>1419</v>
      </c>
      <c r="D30" s="169" t="s">
        <v>1420</v>
      </c>
      <c r="G30" s="169" t="s">
        <v>1373</v>
      </c>
    </row>
    <row r="31" spans="1:7" s="169" customFormat="1" ht="11.25">
      <c r="A31" s="169" t="s">
        <v>319</v>
      </c>
      <c r="B31" s="169" t="s">
        <v>1421</v>
      </c>
      <c r="C31" s="169" t="s">
        <v>321</v>
      </c>
      <c r="D31" s="169" t="s">
        <v>1422</v>
      </c>
      <c r="E31" s="169" t="s">
        <v>1423</v>
      </c>
      <c r="G31" s="169" t="s">
        <v>1373</v>
      </c>
    </row>
    <row r="32" spans="1:8" s="169" customFormat="1" ht="11.25">
      <c r="A32" s="169" t="s">
        <v>1424</v>
      </c>
      <c r="B32" s="169" t="s">
        <v>623</v>
      </c>
      <c r="C32" s="169" t="s">
        <v>624</v>
      </c>
      <c r="D32" s="169" t="s">
        <v>625</v>
      </c>
      <c r="F32" s="20"/>
      <c r="G32" s="20" t="s">
        <v>1345</v>
      </c>
      <c r="H32" s="20"/>
    </row>
    <row r="33" spans="1:8" s="169" customFormat="1" ht="11.25">
      <c r="A33" s="169" t="s">
        <v>1425</v>
      </c>
      <c r="B33" s="169" t="s">
        <v>1426</v>
      </c>
      <c r="C33" s="169" t="s">
        <v>1427</v>
      </c>
      <c r="D33" s="169" t="s">
        <v>1428</v>
      </c>
      <c r="F33" s="20"/>
      <c r="G33" s="20" t="s">
        <v>1345</v>
      </c>
      <c r="H33" s="20"/>
    </row>
    <row r="34" spans="1:7" s="169" customFormat="1" ht="11.25">
      <c r="A34" s="169" t="s">
        <v>324</v>
      </c>
      <c r="B34" s="169" t="s">
        <v>1429</v>
      </c>
      <c r="C34" s="169" t="s">
        <v>1430</v>
      </c>
      <c r="D34" s="169" t="s">
        <v>1431</v>
      </c>
      <c r="G34" s="169" t="s">
        <v>1373</v>
      </c>
    </row>
    <row r="35" spans="1:8" s="169" customFormat="1" ht="11.25">
      <c r="A35" s="169" t="s">
        <v>1432</v>
      </c>
      <c r="B35" s="169" t="s">
        <v>1433</v>
      </c>
      <c r="C35" s="169" t="s">
        <v>1349</v>
      </c>
      <c r="D35" s="169" t="s">
        <v>1349</v>
      </c>
      <c r="F35" s="20"/>
      <c r="G35" s="20" t="s">
        <v>1345</v>
      </c>
      <c r="H35" s="20"/>
    </row>
    <row r="36" spans="1:8" s="169" customFormat="1" ht="12.75">
      <c r="A36" s="169" t="s">
        <v>1434</v>
      </c>
      <c r="B36" s="174" t="s">
        <v>1435</v>
      </c>
      <c r="C36" s="169" t="s">
        <v>1349</v>
      </c>
      <c r="D36" s="169" t="s">
        <v>1349</v>
      </c>
      <c r="F36" s="20"/>
      <c r="G36" s="20" t="s">
        <v>1345</v>
      </c>
      <c r="H36" s="20"/>
    </row>
    <row r="37" spans="1:8" s="169" customFormat="1" ht="11.25">
      <c r="A37" s="169" t="s">
        <v>1436</v>
      </c>
      <c r="B37" s="169" t="s">
        <v>1437</v>
      </c>
      <c r="C37" s="169" t="s">
        <v>1349</v>
      </c>
      <c r="D37" s="169" t="s">
        <v>1349</v>
      </c>
      <c r="F37" s="20"/>
      <c r="G37" s="20" t="s">
        <v>1345</v>
      </c>
      <c r="H37" s="20"/>
    </row>
    <row r="38" spans="1:8" s="169" customFormat="1" ht="11.25">
      <c r="A38" s="169" t="s">
        <v>1438</v>
      </c>
      <c r="B38" s="169" t="s">
        <v>1439</v>
      </c>
      <c r="C38" s="169" t="s">
        <v>1349</v>
      </c>
      <c r="D38" s="169" t="s">
        <v>1349</v>
      </c>
      <c r="F38" s="20"/>
      <c r="G38" s="20" t="s">
        <v>1345</v>
      </c>
      <c r="H38" s="20"/>
    </row>
    <row r="39" spans="1:8" s="169" customFormat="1" ht="11.25">
      <c r="A39" s="169" t="s">
        <v>1440</v>
      </c>
      <c r="B39" s="169" t="s">
        <v>1439</v>
      </c>
      <c r="C39" s="169" t="s">
        <v>1349</v>
      </c>
      <c r="D39" s="169" t="s">
        <v>1349</v>
      </c>
      <c r="E39" s="169" t="s">
        <v>1438</v>
      </c>
      <c r="G39" s="169" t="s">
        <v>566</v>
      </c>
      <c r="H39" s="169" t="s">
        <v>331</v>
      </c>
    </row>
    <row r="40" spans="1:8" s="169" customFormat="1" ht="11.25">
      <c r="A40" s="169" t="s">
        <v>1441</v>
      </c>
      <c r="B40" s="169" t="s">
        <v>1433</v>
      </c>
      <c r="C40" s="169" t="s">
        <v>1349</v>
      </c>
      <c r="D40" s="169" t="s">
        <v>1349</v>
      </c>
      <c r="E40" s="169" t="s">
        <v>1432</v>
      </c>
      <c r="G40" s="169" t="s">
        <v>566</v>
      </c>
      <c r="H40" s="169" t="s">
        <v>883</v>
      </c>
    </row>
    <row r="41" spans="1:8" s="169" customFormat="1" ht="12.75">
      <c r="A41" s="169" t="s">
        <v>1442</v>
      </c>
      <c r="B41" s="174" t="s">
        <v>1435</v>
      </c>
      <c r="C41" s="169" t="s">
        <v>1349</v>
      </c>
      <c r="D41" s="169" t="s">
        <v>1349</v>
      </c>
      <c r="E41" s="169" t="s">
        <v>1434</v>
      </c>
      <c r="G41" s="169" t="s">
        <v>566</v>
      </c>
      <c r="H41" s="174" t="s">
        <v>1443</v>
      </c>
    </row>
    <row r="42" spans="1:8" s="169" customFormat="1" ht="11.25">
      <c r="A42" s="169" t="s">
        <v>1444</v>
      </c>
      <c r="B42" s="169" t="s">
        <v>1437</v>
      </c>
      <c r="C42" s="169" t="s">
        <v>1349</v>
      </c>
      <c r="D42" s="169" t="s">
        <v>1349</v>
      </c>
      <c r="E42" s="169" t="s">
        <v>1436</v>
      </c>
      <c r="G42" s="169" t="s">
        <v>566</v>
      </c>
      <c r="H42" s="169" t="s">
        <v>1099</v>
      </c>
    </row>
    <row r="43" spans="1:8" s="169" customFormat="1" ht="11.25">
      <c r="A43" s="169" t="s">
        <v>333</v>
      </c>
      <c r="B43" s="169" t="s">
        <v>334</v>
      </c>
      <c r="C43" s="169" t="s">
        <v>1349</v>
      </c>
      <c r="D43" s="169" t="s">
        <v>1349</v>
      </c>
      <c r="E43" s="169" t="s">
        <v>1445</v>
      </c>
      <c r="G43" s="169" t="s">
        <v>1395</v>
      </c>
      <c r="H43" s="20"/>
    </row>
    <row r="44" spans="1:8" s="169" customFormat="1" ht="11.25">
      <c r="A44" s="169" t="s">
        <v>1446</v>
      </c>
      <c r="B44" s="169" t="s">
        <v>1447</v>
      </c>
      <c r="C44" s="176" t="s">
        <v>542</v>
      </c>
      <c r="D44" s="20" t="s">
        <v>1448</v>
      </c>
      <c r="E44" s="20" t="s">
        <v>1449</v>
      </c>
      <c r="F44" s="20"/>
      <c r="G44" s="20" t="s">
        <v>1355</v>
      </c>
      <c r="H44" s="20"/>
    </row>
    <row r="45" spans="1:8" s="169" customFormat="1" ht="11.25">
      <c r="A45" s="169" t="s">
        <v>1450</v>
      </c>
      <c r="B45" s="169" t="s">
        <v>1451</v>
      </c>
      <c r="C45" s="169" t="s">
        <v>952</v>
      </c>
      <c r="D45" s="20" t="s">
        <v>1452</v>
      </c>
      <c r="E45" s="20" t="s">
        <v>1453</v>
      </c>
      <c r="F45" s="20"/>
      <c r="G45" s="20" t="s">
        <v>1355</v>
      </c>
      <c r="H45" s="20"/>
    </row>
    <row r="46" spans="1:8" s="169" customFormat="1" ht="11.25">
      <c r="A46" s="169" t="s">
        <v>1454</v>
      </c>
      <c r="B46" s="169" t="s">
        <v>975</v>
      </c>
      <c r="C46" s="20" t="s">
        <v>976</v>
      </c>
      <c r="D46" s="20" t="s">
        <v>1455</v>
      </c>
      <c r="E46" s="20" t="s">
        <v>1456</v>
      </c>
      <c r="F46" s="20"/>
      <c r="G46" s="20" t="s">
        <v>1355</v>
      </c>
      <c r="H46" s="20"/>
    </row>
    <row r="47" spans="1:8" s="169" customFormat="1" ht="11.25">
      <c r="A47" s="173" t="s">
        <v>337</v>
      </c>
      <c r="B47" s="173" t="s">
        <v>338</v>
      </c>
      <c r="C47" s="173" t="s">
        <v>1457</v>
      </c>
      <c r="D47" s="173" t="s">
        <v>1458</v>
      </c>
      <c r="E47" s="173"/>
      <c r="F47" s="173"/>
      <c r="G47" s="173" t="s">
        <v>1377</v>
      </c>
      <c r="H47" s="20"/>
    </row>
    <row r="48" spans="1:8" s="169" customFormat="1" ht="11.25">
      <c r="A48" s="169" t="s">
        <v>1459</v>
      </c>
      <c r="B48" s="169" t="s">
        <v>686</v>
      </c>
      <c r="C48" s="169" t="s">
        <v>1460</v>
      </c>
      <c r="D48" s="169" t="s">
        <v>1461</v>
      </c>
      <c r="F48" s="20"/>
      <c r="G48" s="20" t="s">
        <v>1345</v>
      </c>
      <c r="H48" s="20"/>
    </row>
    <row r="49" spans="1:7" s="169" customFormat="1" ht="11.25">
      <c r="A49" s="169" t="s">
        <v>342</v>
      </c>
      <c r="B49" s="169" t="s">
        <v>1462</v>
      </c>
      <c r="C49" s="169" t="s">
        <v>1463</v>
      </c>
      <c r="D49" s="169" t="s">
        <v>1464</v>
      </c>
      <c r="G49" s="169" t="s">
        <v>1373</v>
      </c>
    </row>
    <row r="50" spans="1:8" s="169" customFormat="1" ht="11.25">
      <c r="A50" s="169" t="s">
        <v>1465</v>
      </c>
      <c r="B50" s="169" t="s">
        <v>1466</v>
      </c>
      <c r="C50" s="169" t="s">
        <v>1467</v>
      </c>
      <c r="D50" s="169" t="s">
        <v>1468</v>
      </c>
      <c r="F50" s="20"/>
      <c r="G50" s="20" t="s">
        <v>1345</v>
      </c>
      <c r="H50" s="20"/>
    </row>
    <row r="51" spans="1:8" s="169" customFormat="1" ht="11.25">
      <c r="A51" s="173" t="s">
        <v>1469</v>
      </c>
      <c r="B51" s="173" t="s">
        <v>546</v>
      </c>
      <c r="C51" s="173" t="s">
        <v>547</v>
      </c>
      <c r="D51" s="173" t="s">
        <v>1470</v>
      </c>
      <c r="E51" s="173"/>
      <c r="F51" s="20"/>
      <c r="G51" s="20" t="s">
        <v>1345</v>
      </c>
      <c r="H51" s="20"/>
    </row>
    <row r="52" spans="1:8" s="169" customFormat="1" ht="11.25">
      <c r="A52" s="169" t="s">
        <v>1471</v>
      </c>
      <c r="B52" s="169" t="s">
        <v>348</v>
      </c>
      <c r="C52" s="169" t="s">
        <v>1349</v>
      </c>
      <c r="D52" s="169" t="s">
        <v>1349</v>
      </c>
      <c r="G52" s="169" t="s">
        <v>1402</v>
      </c>
      <c r="H52" s="20"/>
    </row>
    <row r="53" spans="1:8" s="169" customFormat="1" ht="11.25">
      <c r="A53" s="169" t="s">
        <v>1472</v>
      </c>
      <c r="B53" s="169" t="s">
        <v>1473</v>
      </c>
      <c r="C53" s="169" t="s">
        <v>1474</v>
      </c>
      <c r="D53" s="169" t="s">
        <v>1475</v>
      </c>
      <c r="F53" s="20"/>
      <c r="G53" s="20" t="s">
        <v>1345</v>
      </c>
      <c r="H53" s="20"/>
    </row>
    <row r="54" spans="1:7" s="169" customFormat="1" ht="11.25">
      <c r="A54" s="169" t="s">
        <v>350</v>
      </c>
      <c r="B54" s="169" t="s">
        <v>1476</v>
      </c>
      <c r="C54" s="169" t="s">
        <v>352</v>
      </c>
      <c r="D54" s="169" t="s">
        <v>1477</v>
      </c>
      <c r="G54" s="169" t="s">
        <v>1373</v>
      </c>
    </row>
    <row r="55" spans="1:7" s="169" customFormat="1" ht="11.25">
      <c r="A55" s="169" t="s">
        <v>367</v>
      </c>
      <c r="B55" s="169" t="s">
        <v>368</v>
      </c>
      <c r="C55" s="169" t="s">
        <v>1478</v>
      </c>
      <c r="D55" s="169" t="s">
        <v>1479</v>
      </c>
      <c r="E55" s="169" t="s">
        <v>1480</v>
      </c>
      <c r="G55" s="169" t="s">
        <v>1373</v>
      </c>
    </row>
    <row r="56" spans="1:8" s="169" customFormat="1" ht="11.25">
      <c r="A56" s="169" t="s">
        <v>1481</v>
      </c>
      <c r="B56" s="169" t="s">
        <v>1296</v>
      </c>
      <c r="C56" s="169" t="s">
        <v>1482</v>
      </c>
      <c r="D56" s="169" t="s">
        <v>1483</v>
      </c>
      <c r="F56" s="20"/>
      <c r="G56" s="20" t="s">
        <v>1345</v>
      </c>
      <c r="H56" s="20"/>
    </row>
    <row r="57" spans="1:8" s="169" customFormat="1" ht="11.25">
      <c r="A57" s="169" t="s">
        <v>1484</v>
      </c>
      <c r="B57" s="169" t="s">
        <v>1175</v>
      </c>
      <c r="C57" s="169" t="s">
        <v>1176</v>
      </c>
      <c r="D57" s="169" t="s">
        <v>1485</v>
      </c>
      <c r="F57" s="20"/>
      <c r="G57" s="20" t="s">
        <v>1345</v>
      </c>
      <c r="H57" s="20"/>
    </row>
    <row r="58" spans="1:8" s="169" customFormat="1" ht="11.25">
      <c r="A58" s="20" t="s">
        <v>1486</v>
      </c>
      <c r="B58" s="169" t="s">
        <v>1364</v>
      </c>
      <c r="C58" s="20" t="s">
        <v>800</v>
      </c>
      <c r="D58" s="172" t="s">
        <v>1365</v>
      </c>
      <c r="E58" s="20"/>
      <c r="F58" s="20"/>
      <c r="G58" s="20" t="s">
        <v>1345</v>
      </c>
      <c r="H58" s="20"/>
    </row>
    <row r="59" spans="1:8" s="169" customFormat="1" ht="11.25">
      <c r="A59" s="169" t="s">
        <v>1487</v>
      </c>
      <c r="B59" s="169" t="s">
        <v>1488</v>
      </c>
      <c r="C59" s="169" t="s">
        <v>1489</v>
      </c>
      <c r="D59" s="169" t="s">
        <v>1490</v>
      </c>
      <c r="F59" s="20"/>
      <c r="G59" s="20" t="s">
        <v>1345</v>
      </c>
      <c r="H59" s="20"/>
    </row>
    <row r="60" spans="1:7" s="169" customFormat="1" ht="11.25">
      <c r="A60" s="169" t="s">
        <v>370</v>
      </c>
      <c r="B60" s="169" t="s">
        <v>371</v>
      </c>
      <c r="C60" s="169" t="s">
        <v>1491</v>
      </c>
      <c r="D60" s="169" t="s">
        <v>1492</v>
      </c>
      <c r="E60" s="169" t="s">
        <v>1493</v>
      </c>
      <c r="G60" s="169" t="s">
        <v>1373</v>
      </c>
    </row>
    <row r="61" spans="1:7" s="169" customFormat="1" ht="11.25">
      <c r="A61" s="170" t="s">
        <v>375</v>
      </c>
      <c r="B61" s="169" t="s">
        <v>376</v>
      </c>
      <c r="C61" s="169" t="s">
        <v>1494</v>
      </c>
      <c r="D61" s="169" t="s">
        <v>1495</v>
      </c>
      <c r="E61" s="169" t="s">
        <v>1496</v>
      </c>
      <c r="G61" s="169" t="s">
        <v>1373</v>
      </c>
    </row>
    <row r="62" spans="1:7" s="169" customFormat="1" ht="11.25">
      <c r="A62" s="169" t="s">
        <v>380</v>
      </c>
      <c r="B62" s="169" t="s">
        <v>1497</v>
      </c>
      <c r="C62" s="169" t="s">
        <v>382</v>
      </c>
      <c r="D62" s="169" t="s">
        <v>383</v>
      </c>
      <c r="E62" s="169" t="s">
        <v>1498</v>
      </c>
      <c r="G62" s="169" t="s">
        <v>1373</v>
      </c>
    </row>
    <row r="63" spans="1:8" s="169" customFormat="1" ht="11.25">
      <c r="A63" s="169" t="s">
        <v>1499</v>
      </c>
      <c r="B63" s="169" t="s">
        <v>1013</v>
      </c>
      <c r="C63" s="169" t="s">
        <v>1500</v>
      </c>
      <c r="D63" s="20" t="s">
        <v>1501</v>
      </c>
      <c r="F63" s="20"/>
      <c r="G63" s="20" t="s">
        <v>1345</v>
      </c>
      <c r="H63" s="20"/>
    </row>
    <row r="64" spans="1:7" s="169" customFormat="1" ht="11.25">
      <c r="A64" s="169" t="s">
        <v>385</v>
      </c>
      <c r="B64" s="169" t="s">
        <v>386</v>
      </c>
      <c r="C64" s="169" t="s">
        <v>518</v>
      </c>
      <c r="D64" s="169" t="s">
        <v>519</v>
      </c>
      <c r="G64" s="169" t="s">
        <v>1373</v>
      </c>
    </row>
    <row r="65" spans="1:7" s="169" customFormat="1" ht="11.25">
      <c r="A65" s="169" t="s">
        <v>521</v>
      </c>
      <c r="B65" s="169" t="s">
        <v>522</v>
      </c>
      <c r="C65" s="169" t="s">
        <v>523</v>
      </c>
      <c r="D65" s="169" t="s">
        <v>524</v>
      </c>
      <c r="E65" s="169" t="s">
        <v>1502</v>
      </c>
      <c r="G65" s="169" t="s">
        <v>1373</v>
      </c>
    </row>
    <row r="66" spans="1:7" s="169" customFormat="1" ht="11.25">
      <c r="A66" s="169" t="s">
        <v>526</v>
      </c>
      <c r="B66" s="169" t="s">
        <v>1367</v>
      </c>
      <c r="C66" s="169" t="s">
        <v>1368</v>
      </c>
      <c r="D66" s="169" t="s">
        <v>1369</v>
      </c>
      <c r="E66" s="169" t="s">
        <v>1366</v>
      </c>
      <c r="G66" s="169" t="s">
        <v>1373</v>
      </c>
    </row>
    <row r="67" spans="1:8" s="169" customFormat="1" ht="11.25">
      <c r="A67" s="169" t="s">
        <v>1503</v>
      </c>
      <c r="B67" s="169" t="s">
        <v>1504</v>
      </c>
      <c r="C67" s="20" t="s">
        <v>533</v>
      </c>
      <c r="D67" s="20" t="s">
        <v>1505</v>
      </c>
      <c r="E67" s="20" t="s">
        <v>1506</v>
      </c>
      <c r="F67" s="20"/>
      <c r="G67" s="20" t="s">
        <v>1355</v>
      </c>
      <c r="H67" s="20"/>
    </row>
    <row r="68" spans="1:8" s="169" customFormat="1" ht="11.25">
      <c r="A68" s="169" t="s">
        <v>1507</v>
      </c>
      <c r="B68" s="169" t="s">
        <v>943</v>
      </c>
      <c r="C68" s="169" t="s">
        <v>944</v>
      </c>
      <c r="D68" s="169" t="s">
        <v>1508</v>
      </c>
      <c r="F68" s="20"/>
      <c r="G68" s="20" t="s">
        <v>1345</v>
      </c>
      <c r="H68" s="20"/>
    </row>
    <row r="69" spans="1:8" s="169" customFormat="1" ht="11.25">
      <c r="A69" s="20" t="s">
        <v>1509</v>
      </c>
      <c r="B69" s="169" t="s">
        <v>807</v>
      </c>
      <c r="C69" s="169" t="s">
        <v>808</v>
      </c>
      <c r="D69" s="20" t="s">
        <v>809</v>
      </c>
      <c r="E69" s="20"/>
      <c r="F69" s="20"/>
      <c r="G69" s="20" t="s">
        <v>1345</v>
      </c>
      <c r="H69" s="20"/>
    </row>
    <row r="70" spans="1:8" s="169" customFormat="1" ht="11.25">
      <c r="A70" s="169" t="s">
        <v>1510</v>
      </c>
      <c r="B70" s="169" t="s">
        <v>1511</v>
      </c>
      <c r="C70" s="169" t="s">
        <v>1349</v>
      </c>
      <c r="D70" s="169" t="s">
        <v>1349</v>
      </c>
      <c r="F70" s="20"/>
      <c r="G70" s="20" t="s">
        <v>1345</v>
      </c>
      <c r="H70" s="20"/>
    </row>
    <row r="71" spans="1:8" s="169" customFormat="1" ht="11.25">
      <c r="A71" s="173" t="s">
        <v>545</v>
      </c>
      <c r="B71" s="173" t="s">
        <v>546</v>
      </c>
      <c r="C71" s="173" t="s">
        <v>547</v>
      </c>
      <c r="D71" s="173" t="s">
        <v>1470</v>
      </c>
      <c r="E71" s="173" t="s">
        <v>1469</v>
      </c>
      <c r="F71" s="173"/>
      <c r="G71" s="173" t="s">
        <v>1377</v>
      </c>
      <c r="H71" s="20"/>
    </row>
    <row r="72" spans="1:7" s="169" customFormat="1" ht="11.25">
      <c r="A72" s="177" t="s">
        <v>1512</v>
      </c>
      <c r="B72" s="169" t="s">
        <v>551</v>
      </c>
      <c r="C72" s="169" t="s">
        <v>552</v>
      </c>
      <c r="D72" s="169" t="s">
        <v>1513</v>
      </c>
      <c r="E72" s="169" t="s">
        <v>1514</v>
      </c>
      <c r="G72" s="169" t="s">
        <v>1373</v>
      </c>
    </row>
    <row r="73" spans="1:8" s="169" customFormat="1" ht="11.25">
      <c r="A73" s="169" t="s">
        <v>1515</v>
      </c>
      <c r="B73" s="169" t="s">
        <v>967</v>
      </c>
      <c r="C73" s="169" t="s">
        <v>968</v>
      </c>
      <c r="D73" s="169" t="s">
        <v>969</v>
      </c>
      <c r="F73" s="20"/>
      <c r="G73" s="20" t="s">
        <v>1345</v>
      </c>
      <c r="H73" s="20"/>
    </row>
    <row r="74" spans="1:8" s="169" customFormat="1" ht="11.25">
      <c r="A74" s="169" t="s">
        <v>1516</v>
      </c>
      <c r="B74" s="169" t="s">
        <v>815</v>
      </c>
      <c r="C74" s="169" t="s">
        <v>1517</v>
      </c>
      <c r="D74" s="169" t="s">
        <v>1518</v>
      </c>
      <c r="F74" s="20"/>
      <c r="G74" s="20" t="s">
        <v>1345</v>
      </c>
      <c r="H74" s="20"/>
    </row>
    <row r="75" spans="1:8" s="169" customFormat="1" ht="11.25">
      <c r="A75" s="169" t="s">
        <v>1411</v>
      </c>
      <c r="B75" s="169" t="s">
        <v>298</v>
      </c>
      <c r="C75" s="169" t="s">
        <v>299</v>
      </c>
      <c r="D75" s="169" t="s">
        <v>300</v>
      </c>
      <c r="F75" s="20"/>
      <c r="G75" s="20" t="s">
        <v>1345</v>
      </c>
      <c r="H75" s="20"/>
    </row>
    <row r="76" spans="1:8" s="169" customFormat="1" ht="11.25">
      <c r="A76" s="169" t="s">
        <v>1519</v>
      </c>
      <c r="B76" s="169" t="s">
        <v>1488</v>
      </c>
      <c r="C76" s="169" t="s">
        <v>1489</v>
      </c>
      <c r="D76" s="169" t="s">
        <v>1490</v>
      </c>
      <c r="F76" s="20"/>
      <c r="G76" s="20" t="s">
        <v>1345</v>
      </c>
      <c r="H76" s="20"/>
    </row>
    <row r="77" spans="1:7" s="169" customFormat="1" ht="11.25">
      <c r="A77" s="169" t="s">
        <v>556</v>
      </c>
      <c r="B77" s="169" t="s">
        <v>1520</v>
      </c>
      <c r="C77" s="169" t="s">
        <v>1521</v>
      </c>
      <c r="D77" s="169" t="s">
        <v>1522</v>
      </c>
      <c r="G77" s="169" t="s">
        <v>1373</v>
      </c>
    </row>
    <row r="78" spans="1:8" s="169" customFormat="1" ht="11.25">
      <c r="A78" s="169" t="s">
        <v>1523</v>
      </c>
      <c r="B78" s="169" t="s">
        <v>733</v>
      </c>
      <c r="C78" s="169" t="s">
        <v>1524</v>
      </c>
      <c r="D78" s="169" t="s">
        <v>1525</v>
      </c>
      <c r="F78" s="20"/>
      <c r="G78" s="20" t="s">
        <v>1345</v>
      </c>
      <c r="H78" s="20"/>
    </row>
    <row r="79" spans="1:7" s="169" customFormat="1" ht="11.25">
      <c r="A79" s="169" t="s">
        <v>562</v>
      </c>
      <c r="B79" s="169" t="s">
        <v>1526</v>
      </c>
      <c r="C79" s="169" t="s">
        <v>564</v>
      </c>
      <c r="D79" s="169" t="s">
        <v>565</v>
      </c>
      <c r="G79" s="169" t="s">
        <v>1373</v>
      </c>
    </row>
    <row r="80" spans="1:8" s="169" customFormat="1" ht="11.25">
      <c r="A80" s="169" t="s">
        <v>1527</v>
      </c>
      <c r="B80" s="169" t="s">
        <v>849</v>
      </c>
      <c r="C80" s="169" t="s">
        <v>850</v>
      </c>
      <c r="D80" s="20" t="s">
        <v>1528</v>
      </c>
      <c r="F80" s="20"/>
      <c r="G80" s="20" t="s">
        <v>1345</v>
      </c>
      <c r="H80" s="20"/>
    </row>
    <row r="81" spans="1:8" s="169" customFormat="1" ht="11.25">
      <c r="A81" s="169" t="s">
        <v>1529</v>
      </c>
      <c r="B81" s="169" t="s">
        <v>1137</v>
      </c>
      <c r="C81" s="169" t="s">
        <v>1530</v>
      </c>
      <c r="D81" s="20" t="s">
        <v>1531</v>
      </c>
      <c r="F81" s="20"/>
      <c r="G81" s="20" t="s">
        <v>1345</v>
      </c>
      <c r="H81" s="20"/>
    </row>
    <row r="82" spans="1:7" s="169" customFormat="1" ht="11.25">
      <c r="A82" s="169" t="s">
        <v>568</v>
      </c>
      <c r="B82" s="169" t="s">
        <v>1532</v>
      </c>
      <c r="C82" s="169" t="s">
        <v>570</v>
      </c>
      <c r="D82" s="169" t="s">
        <v>1533</v>
      </c>
      <c r="E82" s="169" t="s">
        <v>1534</v>
      </c>
      <c r="G82" s="169" t="s">
        <v>1373</v>
      </c>
    </row>
    <row r="83" spans="1:8" s="169" customFormat="1" ht="11.25">
      <c r="A83" s="169" t="s">
        <v>1535</v>
      </c>
      <c r="B83" s="169" t="s">
        <v>1536</v>
      </c>
      <c r="C83" s="169" t="s">
        <v>1537</v>
      </c>
      <c r="D83" s="20" t="s">
        <v>1538</v>
      </c>
      <c r="F83" s="20"/>
      <c r="G83" s="20" t="s">
        <v>1345</v>
      </c>
      <c r="H83" s="20"/>
    </row>
    <row r="84" spans="1:7" s="169" customFormat="1" ht="11.25">
      <c r="A84" s="169" t="s">
        <v>574</v>
      </c>
      <c r="B84" s="169" t="s">
        <v>1536</v>
      </c>
      <c r="C84" s="169" t="s">
        <v>1537</v>
      </c>
      <c r="D84" s="20" t="s">
        <v>1538</v>
      </c>
      <c r="E84" s="169" t="s">
        <v>1535</v>
      </c>
      <c r="G84" s="169" t="s">
        <v>1373</v>
      </c>
    </row>
    <row r="85" spans="1:8" s="169" customFormat="1" ht="11.25">
      <c r="A85" s="169" t="s">
        <v>1539</v>
      </c>
      <c r="B85" s="169" t="s">
        <v>694</v>
      </c>
      <c r="C85" s="169" t="s">
        <v>695</v>
      </c>
      <c r="D85" s="169" t="s">
        <v>696</v>
      </c>
      <c r="F85" s="20"/>
      <c r="G85" s="20" t="s">
        <v>1345</v>
      </c>
      <c r="H85" s="20"/>
    </row>
    <row r="86" spans="1:7" s="169" customFormat="1" ht="11.25">
      <c r="A86" s="169" t="s">
        <v>576</v>
      </c>
      <c r="B86" s="169" t="s">
        <v>1540</v>
      </c>
      <c r="C86" s="169" t="s">
        <v>578</v>
      </c>
      <c r="D86" s="169" t="s">
        <v>579</v>
      </c>
      <c r="G86" s="169" t="s">
        <v>1373</v>
      </c>
    </row>
    <row r="87" spans="1:7" s="169" customFormat="1" ht="11.25">
      <c r="A87" s="169" t="s">
        <v>585</v>
      </c>
      <c r="B87" s="169" t="s">
        <v>586</v>
      </c>
      <c r="C87" s="169" t="s">
        <v>1541</v>
      </c>
      <c r="D87" s="169" t="s">
        <v>1542</v>
      </c>
      <c r="E87" s="169" t="s">
        <v>1543</v>
      </c>
      <c r="G87" s="169" t="s">
        <v>1373</v>
      </c>
    </row>
    <row r="88" spans="1:7" s="169" customFormat="1" ht="11.25">
      <c r="A88" s="169" t="s">
        <v>590</v>
      </c>
      <c r="B88" s="169" t="s">
        <v>591</v>
      </c>
      <c r="C88" s="169" t="s">
        <v>592</v>
      </c>
      <c r="D88" s="178" t="s">
        <v>1544</v>
      </c>
      <c r="E88" s="169" t="s">
        <v>1545</v>
      </c>
      <c r="G88" s="169" t="s">
        <v>1373</v>
      </c>
    </row>
    <row r="89" spans="1:8" s="169" customFormat="1" ht="11.25">
      <c r="A89" s="169" t="s">
        <v>1546</v>
      </c>
      <c r="B89" s="169" t="s">
        <v>1306</v>
      </c>
      <c r="C89" s="169" t="s">
        <v>1547</v>
      </c>
      <c r="D89" s="169" t="s">
        <v>1548</v>
      </c>
      <c r="F89" s="20"/>
      <c r="G89" s="20" t="s">
        <v>1345</v>
      </c>
      <c r="H89" s="20"/>
    </row>
    <row r="90" spans="1:8" s="169" customFormat="1" ht="11.25">
      <c r="A90" s="169" t="s">
        <v>1549</v>
      </c>
      <c r="B90" s="169" t="s">
        <v>1550</v>
      </c>
      <c r="C90" s="169" t="s">
        <v>1349</v>
      </c>
      <c r="D90" s="169" t="s">
        <v>1349</v>
      </c>
      <c r="F90" s="20"/>
      <c r="G90" s="20" t="s">
        <v>1345</v>
      </c>
      <c r="H90" s="20"/>
    </row>
    <row r="91" spans="1:8" s="169" customFormat="1" ht="11.25">
      <c r="A91" s="169" t="s">
        <v>1404</v>
      </c>
      <c r="B91" s="169" t="s">
        <v>600</v>
      </c>
      <c r="C91" s="169" t="s">
        <v>1349</v>
      </c>
      <c r="D91" s="169" t="s">
        <v>1349</v>
      </c>
      <c r="F91" s="20"/>
      <c r="G91" s="20" t="s">
        <v>1345</v>
      </c>
      <c r="H91" s="20"/>
    </row>
    <row r="92" spans="1:7" s="169" customFormat="1" ht="11.25">
      <c r="A92" s="169" t="s">
        <v>1551</v>
      </c>
      <c r="B92" s="169" t="s">
        <v>1552</v>
      </c>
      <c r="C92" s="169" t="s">
        <v>886</v>
      </c>
      <c r="D92" s="169" t="s">
        <v>1553</v>
      </c>
      <c r="G92" s="169" t="s">
        <v>1373</v>
      </c>
    </row>
    <row r="93" spans="1:8" s="169" customFormat="1" ht="11.25">
      <c r="A93" s="169" t="s">
        <v>1554</v>
      </c>
      <c r="B93" s="169" t="s">
        <v>1555</v>
      </c>
      <c r="C93" s="20" t="s">
        <v>608</v>
      </c>
      <c r="D93" s="20" t="s">
        <v>1556</v>
      </c>
      <c r="E93" s="20" t="s">
        <v>1557</v>
      </c>
      <c r="F93" s="20" t="s">
        <v>1558</v>
      </c>
      <c r="G93" s="20" t="s">
        <v>1355</v>
      </c>
      <c r="H93" s="20"/>
    </row>
    <row r="94" spans="1:8" s="169" customFormat="1" ht="11.25">
      <c r="A94" s="169" t="s">
        <v>1559</v>
      </c>
      <c r="B94" s="169" t="s">
        <v>1560</v>
      </c>
      <c r="C94" s="20" t="s">
        <v>603</v>
      </c>
      <c r="D94" s="20" t="s">
        <v>1561</v>
      </c>
      <c r="E94" s="20" t="s">
        <v>1562</v>
      </c>
      <c r="F94" s="20"/>
      <c r="G94" s="20" t="s">
        <v>1355</v>
      </c>
      <c r="H94" s="20"/>
    </row>
    <row r="95" spans="1:8" s="169" customFormat="1" ht="11.25">
      <c r="A95" s="169" t="s">
        <v>1563</v>
      </c>
      <c r="B95" s="169" t="s">
        <v>1564</v>
      </c>
      <c r="C95" s="169" t="s">
        <v>1349</v>
      </c>
      <c r="D95" s="169" t="s">
        <v>1349</v>
      </c>
      <c r="F95" s="20"/>
      <c r="G95" s="20" t="s">
        <v>1345</v>
      </c>
      <c r="H95" s="20"/>
    </row>
    <row r="96" spans="1:8" s="169" customFormat="1" ht="11.25">
      <c r="A96" s="169" t="s">
        <v>1565</v>
      </c>
      <c r="B96" s="169" t="s">
        <v>1566</v>
      </c>
      <c r="C96" s="169" t="s">
        <v>1567</v>
      </c>
      <c r="D96" s="169" t="s">
        <v>1568</v>
      </c>
      <c r="F96" s="20"/>
      <c r="G96" s="20" t="s">
        <v>1345</v>
      </c>
      <c r="H96" s="20"/>
    </row>
    <row r="97" spans="1:8" s="169" customFormat="1" ht="11.25">
      <c r="A97" s="169" t="s">
        <v>1543</v>
      </c>
      <c r="B97" s="169" t="s">
        <v>586</v>
      </c>
      <c r="C97" s="169" t="s">
        <v>1541</v>
      </c>
      <c r="D97" s="169" t="s">
        <v>1542</v>
      </c>
      <c r="F97" s="20"/>
      <c r="G97" s="20" t="s">
        <v>1345</v>
      </c>
      <c r="H97" s="20"/>
    </row>
    <row r="98" spans="1:7" s="169" customFormat="1" ht="11.25">
      <c r="A98" s="169" t="s">
        <v>610</v>
      </c>
      <c r="B98" s="169" t="s">
        <v>1566</v>
      </c>
      <c r="C98" s="169" t="s">
        <v>1567</v>
      </c>
      <c r="D98" s="169" t="s">
        <v>1568</v>
      </c>
      <c r="E98" s="169" t="s">
        <v>1565</v>
      </c>
      <c r="G98" s="169" t="s">
        <v>1373</v>
      </c>
    </row>
    <row r="99" spans="1:7" s="169" customFormat="1" ht="11.25">
      <c r="A99" s="169" t="s">
        <v>614</v>
      </c>
      <c r="B99" s="169" t="s">
        <v>1569</v>
      </c>
      <c r="C99" s="169" t="s">
        <v>616</v>
      </c>
      <c r="D99" s="169" t="s">
        <v>617</v>
      </c>
      <c r="G99" s="169" t="s">
        <v>1373</v>
      </c>
    </row>
    <row r="100" spans="1:8" s="169" customFormat="1" ht="11.25">
      <c r="A100" s="173" t="s">
        <v>618</v>
      </c>
      <c r="B100" s="173" t="s">
        <v>619</v>
      </c>
      <c r="C100" s="173" t="s">
        <v>620</v>
      </c>
      <c r="D100" s="173" t="s">
        <v>1570</v>
      </c>
      <c r="E100" s="173"/>
      <c r="F100" s="173"/>
      <c r="G100" s="173" t="s">
        <v>1377</v>
      </c>
      <c r="H100" s="20"/>
    </row>
    <row r="101" spans="1:8" s="169" customFormat="1" ht="11.25">
      <c r="A101" s="169" t="s">
        <v>1571</v>
      </c>
      <c r="B101" s="169" t="s">
        <v>1035</v>
      </c>
      <c r="C101" s="169" t="s">
        <v>1572</v>
      </c>
      <c r="D101" s="169" t="s">
        <v>1573</v>
      </c>
      <c r="F101" s="20"/>
      <c r="G101" s="20" t="s">
        <v>1345</v>
      </c>
      <c r="H101" s="20"/>
    </row>
    <row r="102" spans="1:8" s="169" customFormat="1" ht="11.25">
      <c r="A102" s="169" t="s">
        <v>1574</v>
      </c>
      <c r="B102" s="169" t="s">
        <v>905</v>
      </c>
      <c r="C102" s="169" t="s">
        <v>906</v>
      </c>
      <c r="D102" s="169" t="s">
        <v>907</v>
      </c>
      <c r="F102" s="20"/>
      <c r="G102" s="20" t="s">
        <v>1345</v>
      </c>
      <c r="H102" s="20"/>
    </row>
    <row r="103" spans="1:8" s="169" customFormat="1" ht="11.25">
      <c r="A103" s="169" t="s">
        <v>1575</v>
      </c>
      <c r="B103" s="169" t="s">
        <v>989</v>
      </c>
      <c r="C103" s="169" t="s">
        <v>1576</v>
      </c>
      <c r="D103" s="169" t="s">
        <v>1577</v>
      </c>
      <c r="F103" s="20"/>
      <c r="G103" s="20" t="s">
        <v>1345</v>
      </c>
      <c r="H103" s="20"/>
    </row>
    <row r="104" spans="1:7" s="169" customFormat="1" ht="11.25">
      <c r="A104" s="169" t="s">
        <v>622</v>
      </c>
      <c r="B104" s="169" t="s">
        <v>623</v>
      </c>
      <c r="C104" s="169" t="s">
        <v>624</v>
      </c>
      <c r="D104" s="169" t="s">
        <v>625</v>
      </c>
      <c r="E104" s="169" t="s">
        <v>1424</v>
      </c>
      <c r="G104" s="169" t="s">
        <v>1373</v>
      </c>
    </row>
    <row r="105" spans="1:7" s="169" customFormat="1" ht="11.25">
      <c r="A105" s="169" t="s">
        <v>626</v>
      </c>
      <c r="B105" s="169" t="s">
        <v>627</v>
      </c>
      <c r="C105" s="169" t="s">
        <v>628</v>
      </c>
      <c r="D105" s="169" t="s">
        <v>629</v>
      </c>
      <c r="G105" s="169" t="s">
        <v>1373</v>
      </c>
    </row>
    <row r="106" spans="1:7" s="169" customFormat="1" ht="11.25">
      <c r="A106" s="169" t="s">
        <v>630</v>
      </c>
      <c r="B106" s="169" t="s">
        <v>1578</v>
      </c>
      <c r="C106" s="169" t="s">
        <v>1579</v>
      </c>
      <c r="D106" s="169" t="s">
        <v>1580</v>
      </c>
      <c r="E106" s="169" t="s">
        <v>1581</v>
      </c>
      <c r="G106" s="169" t="s">
        <v>1373</v>
      </c>
    </row>
    <row r="107" spans="1:8" s="169" customFormat="1" ht="11.25">
      <c r="A107" s="169" t="s">
        <v>1581</v>
      </c>
      <c r="B107" s="169" t="s">
        <v>1578</v>
      </c>
      <c r="C107" s="169" t="s">
        <v>1579</v>
      </c>
      <c r="D107" s="169" t="s">
        <v>1580</v>
      </c>
      <c r="F107" s="20"/>
      <c r="G107" s="20" t="s">
        <v>1345</v>
      </c>
      <c r="H107" s="20"/>
    </row>
    <row r="108" spans="1:8" s="169" customFormat="1" ht="11.25">
      <c r="A108" s="169" t="s">
        <v>1582</v>
      </c>
      <c r="B108" s="169" t="s">
        <v>1583</v>
      </c>
      <c r="C108" s="169" t="s">
        <v>1349</v>
      </c>
      <c r="D108" s="169" t="s">
        <v>1349</v>
      </c>
      <c r="F108" s="20"/>
      <c r="G108" s="20" t="s">
        <v>1345</v>
      </c>
      <c r="H108" s="20"/>
    </row>
    <row r="109" spans="1:8" s="169" customFormat="1" ht="11.25">
      <c r="A109" s="169" t="s">
        <v>1584</v>
      </c>
      <c r="B109" s="169" t="s">
        <v>638</v>
      </c>
      <c r="C109" s="169" t="s">
        <v>639</v>
      </c>
      <c r="D109" s="179" t="s">
        <v>1585</v>
      </c>
      <c r="F109" s="20"/>
      <c r="G109" s="20" t="s">
        <v>1345</v>
      </c>
      <c r="H109" s="20"/>
    </row>
    <row r="110" spans="1:7" s="169" customFormat="1" ht="11.25">
      <c r="A110" s="169" t="s">
        <v>641</v>
      </c>
      <c r="B110" s="169" t="s">
        <v>1586</v>
      </c>
      <c r="C110" s="169" t="s">
        <v>643</v>
      </c>
      <c r="D110" s="169" t="s">
        <v>1587</v>
      </c>
      <c r="E110" s="169" t="s">
        <v>1588</v>
      </c>
      <c r="G110" s="169" t="s">
        <v>1373</v>
      </c>
    </row>
    <row r="111" spans="1:8" s="169" customFormat="1" ht="11.25">
      <c r="A111" s="169" t="s">
        <v>1589</v>
      </c>
      <c r="B111" s="169" t="s">
        <v>647</v>
      </c>
      <c r="C111" s="169" t="s">
        <v>1590</v>
      </c>
      <c r="D111" s="20" t="s">
        <v>1591</v>
      </c>
      <c r="G111" s="169" t="s">
        <v>1402</v>
      </c>
      <c r="H111" s="20"/>
    </row>
    <row r="112" spans="1:8" s="169" customFormat="1" ht="11.25">
      <c r="A112" s="169" t="s">
        <v>1592</v>
      </c>
      <c r="B112" s="169" t="s">
        <v>933</v>
      </c>
      <c r="C112" s="169" t="s">
        <v>1349</v>
      </c>
      <c r="D112" s="169" t="s">
        <v>1349</v>
      </c>
      <c r="F112" s="20"/>
      <c r="G112" s="20" t="s">
        <v>1345</v>
      </c>
      <c r="H112" s="20"/>
    </row>
    <row r="113" spans="1:8" s="169" customFormat="1" ht="11.25">
      <c r="A113" s="169" t="s">
        <v>1593</v>
      </c>
      <c r="B113" s="169" t="s">
        <v>1059</v>
      </c>
      <c r="C113" s="169" t="s">
        <v>1349</v>
      </c>
      <c r="D113" s="169" t="s">
        <v>1349</v>
      </c>
      <c r="F113" s="20"/>
      <c r="G113" s="20" t="s">
        <v>1345</v>
      </c>
      <c r="H113" s="20"/>
    </row>
    <row r="114" spans="1:8" s="169" customFormat="1" ht="11.25">
      <c r="A114" s="169" t="s">
        <v>650</v>
      </c>
      <c r="B114" s="169" t="s">
        <v>651</v>
      </c>
      <c r="C114" s="169" t="s">
        <v>1349</v>
      </c>
      <c r="D114" s="169" t="s">
        <v>1349</v>
      </c>
      <c r="G114" s="169" t="s">
        <v>1395</v>
      </c>
      <c r="H114" s="20"/>
    </row>
    <row r="115" spans="1:7" s="169" customFormat="1" ht="11.25">
      <c r="A115" s="169" t="s">
        <v>653</v>
      </c>
      <c r="B115" s="169" t="s">
        <v>1594</v>
      </c>
      <c r="C115" s="169" t="s">
        <v>655</v>
      </c>
      <c r="D115" s="169" t="s">
        <v>1595</v>
      </c>
      <c r="G115" s="169" t="s">
        <v>1373</v>
      </c>
    </row>
    <row r="116" spans="1:7" s="169" customFormat="1" ht="11.25">
      <c r="A116" s="169" t="s">
        <v>658</v>
      </c>
      <c r="B116" s="169" t="s">
        <v>659</v>
      </c>
      <c r="C116" s="169" t="s">
        <v>660</v>
      </c>
      <c r="D116" s="169" t="s">
        <v>661</v>
      </c>
      <c r="E116" s="169" t="s">
        <v>1596</v>
      </c>
      <c r="G116" s="169" t="s">
        <v>1373</v>
      </c>
    </row>
    <row r="117" spans="1:7" s="169" customFormat="1" ht="11.25">
      <c r="A117" s="169" t="s">
        <v>663</v>
      </c>
      <c r="B117" s="169" t="s">
        <v>664</v>
      </c>
      <c r="C117" s="169" t="s">
        <v>665</v>
      </c>
      <c r="D117" s="169" t="s">
        <v>666</v>
      </c>
      <c r="E117" s="169" t="s">
        <v>1597</v>
      </c>
      <c r="G117" s="169" t="s">
        <v>1373</v>
      </c>
    </row>
    <row r="118" spans="1:7" s="169" customFormat="1" ht="11.25">
      <c r="A118" s="169" t="s">
        <v>668</v>
      </c>
      <c r="B118" s="169" t="s">
        <v>1598</v>
      </c>
      <c r="C118" s="169" t="s">
        <v>1599</v>
      </c>
      <c r="D118" s="169" t="s">
        <v>1600</v>
      </c>
      <c r="E118" s="169" t="s">
        <v>1601</v>
      </c>
      <c r="G118" s="169" t="s">
        <v>1373</v>
      </c>
    </row>
    <row r="119" spans="1:7" s="169" customFormat="1" ht="11.25">
      <c r="A119" s="169" t="s">
        <v>677</v>
      </c>
      <c r="B119" s="169" t="s">
        <v>678</v>
      </c>
      <c r="C119" s="169" t="s">
        <v>679</v>
      </c>
      <c r="D119" s="169" t="s">
        <v>680</v>
      </c>
      <c r="E119" s="169" t="s">
        <v>1602</v>
      </c>
      <c r="F119" s="169" t="s">
        <v>1603</v>
      </c>
      <c r="G119" s="169" t="s">
        <v>1373</v>
      </c>
    </row>
    <row r="120" spans="1:7" s="169" customFormat="1" ht="11.25">
      <c r="A120" s="169" t="s">
        <v>681</v>
      </c>
      <c r="B120" s="169" t="s">
        <v>682</v>
      </c>
      <c r="C120" s="169" t="s">
        <v>683</v>
      </c>
      <c r="D120" s="169" t="s">
        <v>684</v>
      </c>
      <c r="E120" s="169" t="s">
        <v>1604</v>
      </c>
      <c r="F120" s="169" t="s">
        <v>1605</v>
      </c>
      <c r="G120" s="169" t="s">
        <v>1373</v>
      </c>
    </row>
    <row r="121" spans="1:7" s="169" customFormat="1" ht="11.25">
      <c r="A121" s="169" t="s">
        <v>685</v>
      </c>
      <c r="B121" s="169" t="s">
        <v>686</v>
      </c>
      <c r="C121" s="169" t="s">
        <v>1460</v>
      </c>
      <c r="D121" s="169" t="s">
        <v>1461</v>
      </c>
      <c r="E121" s="169" t="s">
        <v>1606</v>
      </c>
      <c r="F121" s="169" t="s">
        <v>1459</v>
      </c>
      <c r="G121" s="169" t="s">
        <v>1373</v>
      </c>
    </row>
    <row r="122" spans="1:8" s="169" customFormat="1" ht="11.25">
      <c r="A122" s="169" t="s">
        <v>1607</v>
      </c>
      <c r="B122" s="169" t="s">
        <v>1608</v>
      </c>
      <c r="C122" s="169" t="s">
        <v>1609</v>
      </c>
      <c r="D122" s="169" t="s">
        <v>1610</v>
      </c>
      <c r="F122" s="20"/>
      <c r="G122" s="20" t="s">
        <v>1345</v>
      </c>
      <c r="H122" s="20"/>
    </row>
    <row r="123" spans="1:7" s="169" customFormat="1" ht="11.25">
      <c r="A123" s="169" t="s">
        <v>693</v>
      </c>
      <c r="B123" s="169" t="s">
        <v>694</v>
      </c>
      <c r="C123" s="169" t="s">
        <v>695</v>
      </c>
      <c r="D123" s="169" t="s">
        <v>696</v>
      </c>
      <c r="E123" s="169" t="s">
        <v>1539</v>
      </c>
      <c r="F123" s="169" t="s">
        <v>1611</v>
      </c>
      <c r="G123" s="169" t="s">
        <v>1373</v>
      </c>
    </row>
    <row r="124" spans="1:7" s="169" customFormat="1" ht="11.25">
      <c r="A124" s="169" t="s">
        <v>697</v>
      </c>
      <c r="B124" s="169" t="s">
        <v>698</v>
      </c>
      <c r="C124" s="169" t="s">
        <v>699</v>
      </c>
      <c r="D124" s="169" t="s">
        <v>1612</v>
      </c>
      <c r="E124" s="169" t="s">
        <v>1613</v>
      </c>
      <c r="G124" s="169" t="s">
        <v>1373</v>
      </c>
    </row>
    <row r="125" spans="1:8" s="169" customFormat="1" ht="11.25">
      <c r="A125" s="169" t="s">
        <v>1613</v>
      </c>
      <c r="B125" s="169" t="s">
        <v>698</v>
      </c>
      <c r="C125" s="169" t="s">
        <v>699</v>
      </c>
      <c r="D125" s="169" t="s">
        <v>1612</v>
      </c>
      <c r="F125" s="20"/>
      <c r="G125" s="20" t="s">
        <v>1345</v>
      </c>
      <c r="H125" s="20"/>
    </row>
    <row r="126" spans="1:8" s="169" customFormat="1" ht="11.25">
      <c r="A126" s="169" t="s">
        <v>1614</v>
      </c>
      <c r="B126" s="169" t="s">
        <v>1103</v>
      </c>
      <c r="C126" s="169" t="s">
        <v>1349</v>
      </c>
      <c r="D126" s="169" t="s">
        <v>1349</v>
      </c>
      <c r="F126" s="20"/>
      <c r="G126" s="20" t="s">
        <v>1345</v>
      </c>
      <c r="H126" s="20"/>
    </row>
    <row r="127" spans="1:8" s="169" customFormat="1" ht="11.25">
      <c r="A127" s="169" t="s">
        <v>1615</v>
      </c>
      <c r="B127" s="169" t="s">
        <v>1107</v>
      </c>
      <c r="C127" s="169" t="s">
        <v>1108</v>
      </c>
      <c r="D127" s="169" t="s">
        <v>1616</v>
      </c>
      <c r="F127" s="20"/>
      <c r="G127" s="20" t="s">
        <v>1345</v>
      </c>
      <c r="H127" s="20"/>
    </row>
    <row r="128" spans="1:8" s="169" customFormat="1" ht="11.25">
      <c r="A128" s="169" t="s">
        <v>1617</v>
      </c>
      <c r="B128" s="169" t="s">
        <v>638</v>
      </c>
      <c r="C128" s="169" t="s">
        <v>639</v>
      </c>
      <c r="D128" s="179" t="s">
        <v>1585</v>
      </c>
      <c r="F128" s="20"/>
      <c r="G128" s="20" t="s">
        <v>1345</v>
      </c>
      <c r="H128" s="20"/>
    </row>
    <row r="129" spans="1:7" s="169" customFormat="1" ht="11.25">
      <c r="A129" s="169" t="s">
        <v>702</v>
      </c>
      <c r="B129" s="169" t="s">
        <v>703</v>
      </c>
      <c r="C129" s="169" t="s">
        <v>1349</v>
      </c>
      <c r="D129" s="171" t="s">
        <v>1349</v>
      </c>
      <c r="G129" s="169" t="s">
        <v>1373</v>
      </c>
    </row>
    <row r="130" spans="1:7" s="169" customFormat="1" ht="11.25">
      <c r="A130" s="169" t="s">
        <v>706</v>
      </c>
      <c r="B130" s="169" t="s">
        <v>707</v>
      </c>
      <c r="C130" s="169" t="s">
        <v>708</v>
      </c>
      <c r="D130" s="169" t="s">
        <v>1618</v>
      </c>
      <c r="E130" s="169" t="s">
        <v>1619</v>
      </c>
      <c r="G130" s="169" t="s">
        <v>1373</v>
      </c>
    </row>
    <row r="131" spans="1:8" s="169" customFormat="1" ht="11.25">
      <c r="A131" s="169" t="s">
        <v>1620</v>
      </c>
      <c r="B131" s="169" t="s">
        <v>1621</v>
      </c>
      <c r="C131" s="169" t="s">
        <v>1349</v>
      </c>
      <c r="D131" s="169" t="s">
        <v>1349</v>
      </c>
      <c r="F131" s="20"/>
      <c r="G131" s="20" t="s">
        <v>1345</v>
      </c>
      <c r="H131" s="20"/>
    </row>
    <row r="132" spans="1:8" s="169" customFormat="1" ht="11.25">
      <c r="A132" s="169" t="s">
        <v>1622</v>
      </c>
      <c r="B132" s="169" t="s">
        <v>1623</v>
      </c>
      <c r="C132" s="169" t="s">
        <v>1092</v>
      </c>
      <c r="D132" s="169" t="s">
        <v>1624</v>
      </c>
      <c r="F132" s="20"/>
      <c r="G132" s="20" t="s">
        <v>1345</v>
      </c>
      <c r="H132" s="20"/>
    </row>
    <row r="133" spans="1:8" s="169" customFormat="1" ht="11.25">
      <c r="A133" s="169" t="s">
        <v>1625</v>
      </c>
      <c r="B133" s="169" t="s">
        <v>1013</v>
      </c>
      <c r="C133" s="169" t="s">
        <v>1500</v>
      </c>
      <c r="D133" s="20" t="s">
        <v>1501</v>
      </c>
      <c r="F133" s="20"/>
      <c r="G133" s="20" t="s">
        <v>1345</v>
      </c>
      <c r="H133" s="20"/>
    </row>
    <row r="134" spans="1:8" s="169" customFormat="1" ht="11.25">
      <c r="A134" s="180" t="s">
        <v>710</v>
      </c>
      <c r="B134" s="169" t="s">
        <v>711</v>
      </c>
      <c r="C134" s="169" t="s">
        <v>712</v>
      </c>
      <c r="D134" s="169" t="s">
        <v>1626</v>
      </c>
      <c r="E134" s="180"/>
      <c r="F134" s="20"/>
      <c r="G134" s="20" t="s">
        <v>1345</v>
      </c>
      <c r="H134" s="20"/>
    </row>
    <row r="135" spans="1:8" s="169" customFormat="1" ht="11.25">
      <c r="A135" s="169" t="s">
        <v>1627</v>
      </c>
      <c r="B135" s="169" t="s">
        <v>1059</v>
      </c>
      <c r="C135" s="169" t="s">
        <v>1349</v>
      </c>
      <c r="D135" s="169" t="s">
        <v>1349</v>
      </c>
      <c r="E135" s="169" t="s">
        <v>1593</v>
      </c>
      <c r="F135" s="169" t="s">
        <v>1628</v>
      </c>
      <c r="G135" s="169" t="s">
        <v>1402</v>
      </c>
      <c r="H135" s="20"/>
    </row>
    <row r="136" spans="1:8" s="169" customFormat="1" ht="11.25">
      <c r="A136" s="169" t="s">
        <v>1629</v>
      </c>
      <c r="B136" s="169" t="s">
        <v>13</v>
      </c>
      <c r="C136" s="169" t="s">
        <v>1349</v>
      </c>
      <c r="D136" s="169" t="s">
        <v>1349</v>
      </c>
      <c r="E136" s="169" t="s">
        <v>1630</v>
      </c>
      <c r="F136" s="169" t="s">
        <v>1631</v>
      </c>
      <c r="G136" s="169" t="s">
        <v>1402</v>
      </c>
      <c r="H136" s="20"/>
    </row>
    <row r="137" spans="1:8" s="169" customFormat="1" ht="11.25">
      <c r="A137" s="169" t="s">
        <v>1445</v>
      </c>
      <c r="B137" s="169" t="s">
        <v>334</v>
      </c>
      <c r="C137" s="169" t="s">
        <v>1349</v>
      </c>
      <c r="D137" s="169" t="s">
        <v>1349</v>
      </c>
      <c r="F137" s="20"/>
      <c r="G137" s="20" t="s">
        <v>1345</v>
      </c>
      <c r="H137" s="20"/>
    </row>
    <row r="138" spans="1:8" s="169" customFormat="1" ht="11.25">
      <c r="A138" s="180" t="s">
        <v>1632</v>
      </c>
      <c r="B138" s="169" t="s">
        <v>711</v>
      </c>
      <c r="C138" s="169" t="s">
        <v>712</v>
      </c>
      <c r="D138" s="169" t="s">
        <v>1626</v>
      </c>
      <c r="E138" s="180" t="s">
        <v>710</v>
      </c>
      <c r="G138" s="169" t="s">
        <v>1402</v>
      </c>
      <c r="H138" s="20"/>
    </row>
    <row r="139" spans="1:8" s="169" customFormat="1" ht="11.25">
      <c r="A139" s="169" t="s">
        <v>1633</v>
      </c>
      <c r="B139" s="169" t="s">
        <v>1237</v>
      </c>
      <c r="C139" s="169" t="s">
        <v>1634</v>
      </c>
      <c r="D139" s="169" t="s">
        <v>1635</v>
      </c>
      <c r="E139" s="169" t="s">
        <v>1236</v>
      </c>
      <c r="G139" s="169" t="s">
        <v>1402</v>
      </c>
      <c r="H139" s="20"/>
    </row>
    <row r="140" spans="1:8" s="169" customFormat="1" ht="11.25">
      <c r="A140" s="169" t="s">
        <v>1636</v>
      </c>
      <c r="B140" s="169" t="s">
        <v>1637</v>
      </c>
      <c r="C140" s="169" t="s">
        <v>940</v>
      </c>
      <c r="D140" s="169" t="s">
        <v>1638</v>
      </c>
      <c r="F140" s="20"/>
      <c r="G140" s="20" t="s">
        <v>1345</v>
      </c>
      <c r="H140" s="20"/>
    </row>
    <row r="141" spans="1:8" s="169" customFormat="1" ht="11.25">
      <c r="A141" s="169" t="s">
        <v>1639</v>
      </c>
      <c r="B141" s="169" t="s">
        <v>1187</v>
      </c>
      <c r="C141" s="169" t="s">
        <v>1640</v>
      </c>
      <c r="D141" s="20" t="s">
        <v>1641</v>
      </c>
      <c r="F141" s="20"/>
      <c r="G141" s="20" t="s">
        <v>1345</v>
      </c>
      <c r="H141" s="20"/>
    </row>
    <row r="142" spans="1:7" s="169" customFormat="1" ht="11.25">
      <c r="A142" s="169" t="s">
        <v>714</v>
      </c>
      <c r="B142" s="169" t="s">
        <v>1642</v>
      </c>
      <c r="C142" s="169" t="s">
        <v>716</v>
      </c>
      <c r="D142" s="169" t="s">
        <v>717</v>
      </c>
      <c r="G142" s="169" t="s">
        <v>1373</v>
      </c>
    </row>
    <row r="143" spans="1:8" s="169" customFormat="1" ht="11.25">
      <c r="A143" s="169" t="s">
        <v>1643</v>
      </c>
      <c r="B143" s="169" t="s">
        <v>1</v>
      </c>
      <c r="C143" s="169" t="s">
        <v>2</v>
      </c>
      <c r="D143" s="169" t="s">
        <v>1644</v>
      </c>
      <c r="F143" s="20"/>
      <c r="G143" s="20" t="s">
        <v>1345</v>
      </c>
      <c r="H143" s="20"/>
    </row>
    <row r="144" spans="1:8" s="169" customFormat="1" ht="11.25">
      <c r="A144" s="169" t="s">
        <v>718</v>
      </c>
      <c r="B144" s="169" t="s">
        <v>719</v>
      </c>
      <c r="C144" s="169" t="s">
        <v>1349</v>
      </c>
      <c r="D144" s="169" t="s">
        <v>1349</v>
      </c>
      <c r="E144" s="169" t="s">
        <v>1645</v>
      </c>
      <c r="G144" s="169" t="s">
        <v>1395</v>
      </c>
      <c r="H144" s="20"/>
    </row>
    <row r="145" spans="1:7" s="169" customFormat="1" ht="11.25">
      <c r="A145" s="169" t="s">
        <v>720</v>
      </c>
      <c r="B145" s="169" t="s">
        <v>1646</v>
      </c>
      <c r="C145" s="169" t="s">
        <v>722</v>
      </c>
      <c r="D145" s="169" t="s">
        <v>1647</v>
      </c>
      <c r="E145" s="169" t="s">
        <v>1648</v>
      </c>
      <c r="G145" s="169" t="s">
        <v>1373</v>
      </c>
    </row>
    <row r="146" spans="1:7" s="169" customFormat="1" ht="11.25">
      <c r="A146" s="169" t="s">
        <v>724</v>
      </c>
      <c r="B146" s="169" t="s">
        <v>1649</v>
      </c>
      <c r="C146" s="169" t="s">
        <v>726</v>
      </c>
      <c r="D146" s="169" t="s">
        <v>1650</v>
      </c>
      <c r="G146" s="169" t="s">
        <v>1373</v>
      </c>
    </row>
    <row r="147" spans="1:8" s="169" customFormat="1" ht="11.25">
      <c r="A147" s="20" t="s">
        <v>1449</v>
      </c>
      <c r="B147" s="169" t="s">
        <v>1447</v>
      </c>
      <c r="C147" s="176" t="s">
        <v>542</v>
      </c>
      <c r="D147" s="20" t="s">
        <v>1448</v>
      </c>
      <c r="E147" s="20"/>
      <c r="F147" s="20"/>
      <c r="G147" s="20" t="s">
        <v>1345</v>
      </c>
      <c r="H147" s="20"/>
    </row>
    <row r="148" spans="1:8" s="169" customFormat="1" ht="11.25">
      <c r="A148" s="169" t="s">
        <v>729</v>
      </c>
      <c r="B148" s="169" t="s">
        <v>730</v>
      </c>
      <c r="C148" s="169" t="s">
        <v>1349</v>
      </c>
      <c r="D148" s="169" t="s">
        <v>1349</v>
      </c>
      <c r="F148" s="20"/>
      <c r="G148" s="20" t="s">
        <v>1345</v>
      </c>
      <c r="H148" s="20"/>
    </row>
    <row r="149" spans="1:8" s="169" customFormat="1" ht="11.25">
      <c r="A149" s="169" t="s">
        <v>1651</v>
      </c>
      <c r="B149" s="169" t="s">
        <v>1211</v>
      </c>
      <c r="C149" s="169" t="s">
        <v>1212</v>
      </c>
      <c r="D149" s="169" t="s">
        <v>1652</v>
      </c>
      <c r="F149" s="20"/>
      <c r="G149" s="20" t="s">
        <v>1345</v>
      </c>
      <c r="H149" s="20"/>
    </row>
    <row r="150" spans="1:8" s="169" customFormat="1" ht="11.25">
      <c r="A150" s="169" t="s">
        <v>1653</v>
      </c>
      <c r="B150" s="169" t="s">
        <v>15</v>
      </c>
      <c r="C150" s="169" t="s">
        <v>1349</v>
      </c>
      <c r="D150" s="169" t="s">
        <v>1349</v>
      </c>
      <c r="F150" s="20"/>
      <c r="G150" s="20" t="s">
        <v>1345</v>
      </c>
      <c r="H150" s="20"/>
    </row>
    <row r="151" spans="1:8" s="169" customFormat="1" ht="11.25">
      <c r="A151" s="169" t="s">
        <v>1654</v>
      </c>
      <c r="B151" s="169" t="s">
        <v>41</v>
      </c>
      <c r="C151" s="169" t="s">
        <v>1349</v>
      </c>
      <c r="D151" s="169" t="s">
        <v>1349</v>
      </c>
      <c r="F151" s="20"/>
      <c r="G151" s="20" t="s">
        <v>1345</v>
      </c>
      <c r="H151" s="20"/>
    </row>
    <row r="152" spans="1:7" s="169" customFormat="1" ht="11.25">
      <c r="A152" s="169" t="s">
        <v>732</v>
      </c>
      <c r="B152" s="169" t="s">
        <v>733</v>
      </c>
      <c r="C152" s="169" t="s">
        <v>1524</v>
      </c>
      <c r="D152" s="169" t="s">
        <v>1525</v>
      </c>
      <c r="E152" s="169" t="s">
        <v>1523</v>
      </c>
      <c r="G152" s="169" t="s">
        <v>1373</v>
      </c>
    </row>
    <row r="153" spans="1:7" s="169" customFormat="1" ht="11.25">
      <c r="A153" s="169" t="s">
        <v>737</v>
      </c>
      <c r="B153" s="169" t="s">
        <v>738</v>
      </c>
      <c r="C153" s="169" t="s">
        <v>739</v>
      </c>
      <c r="D153" s="20" t="s">
        <v>1655</v>
      </c>
      <c r="G153" s="169" t="s">
        <v>1373</v>
      </c>
    </row>
    <row r="154" spans="1:8" s="169" customFormat="1" ht="11.25">
      <c r="A154" s="169" t="s">
        <v>1656</v>
      </c>
      <c r="B154" s="169" t="s">
        <v>768</v>
      </c>
      <c r="C154" s="169" t="s">
        <v>1657</v>
      </c>
      <c r="D154" s="169" t="s">
        <v>1658</v>
      </c>
      <c r="F154" s="20"/>
      <c r="G154" s="20" t="s">
        <v>1345</v>
      </c>
      <c r="H154" s="20"/>
    </row>
    <row r="155" spans="1:8" s="169" customFormat="1" ht="11.25">
      <c r="A155" s="169" t="s">
        <v>1659</v>
      </c>
      <c r="B155" s="169" t="s">
        <v>220</v>
      </c>
      <c r="C155" s="169" t="s">
        <v>1349</v>
      </c>
      <c r="D155" s="169" t="s">
        <v>1349</v>
      </c>
      <c r="E155" s="169" t="s">
        <v>219</v>
      </c>
      <c r="G155" s="169" t="s">
        <v>1402</v>
      </c>
      <c r="H155" s="20"/>
    </row>
    <row r="156" spans="1:8" s="169" customFormat="1" ht="11.25">
      <c r="A156" s="169" t="s">
        <v>1660</v>
      </c>
      <c r="B156" s="169" t="s">
        <v>638</v>
      </c>
      <c r="C156" s="169" t="s">
        <v>639</v>
      </c>
      <c r="D156" s="179" t="s">
        <v>1585</v>
      </c>
      <c r="E156" s="169" t="s">
        <v>1584</v>
      </c>
      <c r="F156" s="169" t="s">
        <v>1617</v>
      </c>
      <c r="G156" s="169" t="s">
        <v>1402</v>
      </c>
      <c r="H156" s="20"/>
    </row>
    <row r="157" spans="1:8" s="169" customFormat="1" ht="11.25">
      <c r="A157" s="169" t="s">
        <v>1661</v>
      </c>
      <c r="B157" s="169" t="s">
        <v>1067</v>
      </c>
      <c r="C157" s="169" t="s">
        <v>1349</v>
      </c>
      <c r="D157" s="169" t="s">
        <v>1349</v>
      </c>
      <c r="E157" s="169" t="s">
        <v>1066</v>
      </c>
      <c r="F157" s="169" t="s">
        <v>1662</v>
      </c>
      <c r="G157" s="169" t="s">
        <v>1663</v>
      </c>
      <c r="H157" s="20"/>
    </row>
    <row r="158" spans="1:8" s="169" customFormat="1" ht="11.25">
      <c r="A158" s="169" t="s">
        <v>1664</v>
      </c>
      <c r="B158" s="169" t="s">
        <v>1267</v>
      </c>
      <c r="C158" s="169" t="s">
        <v>1268</v>
      </c>
      <c r="D158" s="169" t="s">
        <v>1269</v>
      </c>
      <c r="F158" s="20"/>
      <c r="G158" s="20" t="s">
        <v>1345</v>
      </c>
      <c r="H158" s="20"/>
    </row>
    <row r="159" spans="1:8" s="169" customFormat="1" ht="11.25">
      <c r="A159" s="169" t="s">
        <v>1665</v>
      </c>
      <c r="B159" s="169" t="s">
        <v>1666</v>
      </c>
      <c r="C159" s="169" t="s">
        <v>743</v>
      </c>
      <c r="D159" s="169" t="s">
        <v>1667</v>
      </c>
      <c r="F159" s="20"/>
      <c r="G159" s="20" t="s">
        <v>1345</v>
      </c>
      <c r="H159" s="20"/>
    </row>
    <row r="160" spans="1:7" s="169" customFormat="1" ht="11.25">
      <c r="A160" s="169" t="s">
        <v>741</v>
      </c>
      <c r="B160" s="169" t="s">
        <v>1666</v>
      </c>
      <c r="C160" s="169" t="s">
        <v>743</v>
      </c>
      <c r="D160" s="169" t="s">
        <v>1667</v>
      </c>
      <c r="E160" s="169" t="s">
        <v>1665</v>
      </c>
      <c r="G160" s="169" t="s">
        <v>1373</v>
      </c>
    </row>
    <row r="161" spans="1:8" s="169" customFormat="1" ht="11.25">
      <c r="A161" s="169" t="s">
        <v>1668</v>
      </c>
      <c r="B161" s="169" t="s">
        <v>1069</v>
      </c>
      <c r="C161" s="169" t="s">
        <v>1669</v>
      </c>
      <c r="D161" s="20" t="s">
        <v>1670</v>
      </c>
      <c r="E161" s="169" t="s">
        <v>1671</v>
      </c>
      <c r="F161" s="169" t="s">
        <v>1672</v>
      </c>
      <c r="G161" s="169" t="s">
        <v>1402</v>
      </c>
      <c r="H161" s="20"/>
    </row>
    <row r="162" spans="1:8" s="169" customFormat="1" ht="11.25">
      <c r="A162" s="169" t="s">
        <v>1673</v>
      </c>
      <c r="B162" s="169" t="s">
        <v>1211</v>
      </c>
      <c r="C162" s="169" t="s">
        <v>1212</v>
      </c>
      <c r="D162" s="169" t="s">
        <v>1652</v>
      </c>
      <c r="E162" s="169" t="s">
        <v>1674</v>
      </c>
      <c r="F162" s="169" t="s">
        <v>1651</v>
      </c>
      <c r="G162" s="169" t="s">
        <v>1402</v>
      </c>
      <c r="H162" s="20"/>
    </row>
    <row r="163" spans="1:8" s="169" customFormat="1" ht="11.25">
      <c r="A163" s="169" t="s">
        <v>1675</v>
      </c>
      <c r="B163" s="169" t="s">
        <v>730</v>
      </c>
      <c r="C163" s="169" t="s">
        <v>1349</v>
      </c>
      <c r="D163" s="169" t="s">
        <v>1349</v>
      </c>
      <c r="E163" s="169" t="s">
        <v>729</v>
      </c>
      <c r="G163" s="169" t="s">
        <v>1402</v>
      </c>
      <c r="H163" s="20"/>
    </row>
    <row r="164" spans="1:8" s="169" customFormat="1" ht="11.25">
      <c r="A164" s="169" t="s">
        <v>1676</v>
      </c>
      <c r="B164" s="169" t="s">
        <v>823</v>
      </c>
      <c r="C164" s="169" t="s">
        <v>1349</v>
      </c>
      <c r="D164" s="169" t="s">
        <v>1349</v>
      </c>
      <c r="E164" s="169" t="s">
        <v>1677</v>
      </c>
      <c r="F164" s="169" t="s">
        <v>1678</v>
      </c>
      <c r="G164" s="169" t="s">
        <v>1402</v>
      </c>
      <c r="H164" s="20"/>
    </row>
    <row r="165" spans="1:8" s="169" customFormat="1" ht="11.25">
      <c r="A165" s="169" t="s">
        <v>1679</v>
      </c>
      <c r="B165" s="169" t="s">
        <v>1105</v>
      </c>
      <c r="C165" s="169" t="s">
        <v>1349</v>
      </c>
      <c r="D165" s="169" t="s">
        <v>1349</v>
      </c>
      <c r="E165" s="169" t="s">
        <v>1680</v>
      </c>
      <c r="F165" s="169" t="s">
        <v>1681</v>
      </c>
      <c r="G165" s="169" t="s">
        <v>1663</v>
      </c>
      <c r="H165" s="20"/>
    </row>
    <row r="166" spans="1:8" s="169" customFormat="1" ht="11.25">
      <c r="A166" s="180" t="s">
        <v>1682</v>
      </c>
      <c r="B166" s="169" t="s">
        <v>9</v>
      </c>
      <c r="C166" s="169" t="s">
        <v>1349</v>
      </c>
      <c r="D166" s="169" t="s">
        <v>1349</v>
      </c>
      <c r="E166" s="180" t="s">
        <v>1683</v>
      </c>
      <c r="G166" s="169" t="s">
        <v>1402</v>
      </c>
      <c r="H166" s="20"/>
    </row>
    <row r="167" spans="1:8" s="169" customFormat="1" ht="11.25">
      <c r="A167" s="169" t="s">
        <v>1684</v>
      </c>
      <c r="B167" s="169" t="s">
        <v>15</v>
      </c>
      <c r="C167" s="169" t="s">
        <v>1349</v>
      </c>
      <c r="D167" s="169" t="s">
        <v>1349</v>
      </c>
      <c r="E167" s="169" t="s">
        <v>1685</v>
      </c>
      <c r="F167" s="169" t="s">
        <v>1653</v>
      </c>
      <c r="G167" s="169" t="s">
        <v>1402</v>
      </c>
      <c r="H167" s="20"/>
    </row>
    <row r="168" spans="1:8" s="169" customFormat="1" ht="11.25">
      <c r="A168" s="169" t="s">
        <v>1686</v>
      </c>
      <c r="B168" s="169" t="s">
        <v>41</v>
      </c>
      <c r="C168" s="169" t="s">
        <v>1349</v>
      </c>
      <c r="D168" s="169" t="s">
        <v>1349</v>
      </c>
      <c r="E168" s="169" t="s">
        <v>1687</v>
      </c>
      <c r="F168" s="169" t="s">
        <v>1654</v>
      </c>
      <c r="G168" s="169" t="s">
        <v>1402</v>
      </c>
      <c r="H168" s="20"/>
    </row>
    <row r="169" spans="1:8" s="169" customFormat="1" ht="11.25">
      <c r="A169" s="169" t="s">
        <v>1678</v>
      </c>
      <c r="B169" s="169" t="s">
        <v>823</v>
      </c>
      <c r="C169" s="169" t="s">
        <v>1349</v>
      </c>
      <c r="D169" s="169" t="s">
        <v>1349</v>
      </c>
      <c r="F169" s="20"/>
      <c r="G169" s="20" t="s">
        <v>1345</v>
      </c>
      <c r="H169" s="20"/>
    </row>
    <row r="170" spans="1:8" s="169" customFormat="1" ht="11.25">
      <c r="A170" s="169" t="s">
        <v>1688</v>
      </c>
      <c r="B170" s="169" t="s">
        <v>989</v>
      </c>
      <c r="C170" s="169" t="s">
        <v>1576</v>
      </c>
      <c r="D170" s="169" t="s">
        <v>1577</v>
      </c>
      <c r="F170" s="20"/>
      <c r="G170" s="20" t="s">
        <v>1345</v>
      </c>
      <c r="H170" s="20"/>
    </row>
    <row r="171" spans="1:8" s="169" customFormat="1" ht="11.25">
      <c r="A171" s="169" t="s">
        <v>1689</v>
      </c>
      <c r="B171" s="169" t="s">
        <v>1690</v>
      </c>
      <c r="C171" s="169" t="s">
        <v>1691</v>
      </c>
      <c r="D171" s="169" t="s">
        <v>1692</v>
      </c>
      <c r="F171" s="20"/>
      <c r="G171" s="20" t="s">
        <v>1345</v>
      </c>
      <c r="H171" s="20"/>
    </row>
    <row r="172" spans="1:8" s="169" customFormat="1" ht="11.25">
      <c r="A172" s="169" t="s">
        <v>1693</v>
      </c>
      <c r="B172" s="169" t="s">
        <v>1694</v>
      </c>
      <c r="C172" s="169" t="s">
        <v>1116</v>
      </c>
      <c r="D172" s="169" t="s">
        <v>1117</v>
      </c>
      <c r="F172" s="20"/>
      <c r="G172" s="20" t="s">
        <v>1345</v>
      </c>
      <c r="H172" s="20"/>
    </row>
    <row r="173" spans="1:7" s="169" customFormat="1" ht="11.25">
      <c r="A173" s="169" t="s">
        <v>747</v>
      </c>
      <c r="B173" s="169" t="s">
        <v>1695</v>
      </c>
      <c r="C173" s="169" t="s">
        <v>1696</v>
      </c>
      <c r="D173" s="169" t="s">
        <v>1697</v>
      </c>
      <c r="E173" s="169" t="s">
        <v>1698</v>
      </c>
      <c r="G173" s="169" t="s">
        <v>1373</v>
      </c>
    </row>
    <row r="174" spans="1:8" s="169" customFormat="1" ht="11.25">
      <c r="A174" s="169" t="s">
        <v>759</v>
      </c>
      <c r="B174" s="169" t="s">
        <v>760</v>
      </c>
      <c r="C174" s="169" t="s">
        <v>761</v>
      </c>
      <c r="D174" s="169" t="s">
        <v>1699</v>
      </c>
      <c r="F174" s="20"/>
      <c r="G174" s="20" t="s">
        <v>1345</v>
      </c>
      <c r="H174" s="20"/>
    </row>
    <row r="175" spans="1:8" s="169" customFormat="1" ht="11.25">
      <c r="A175" s="169" t="s">
        <v>1700</v>
      </c>
      <c r="B175" s="169" t="s">
        <v>819</v>
      </c>
      <c r="C175" s="169" t="s">
        <v>816</v>
      </c>
      <c r="D175" s="169" t="s">
        <v>1701</v>
      </c>
      <c r="F175" s="20"/>
      <c r="G175" s="20" t="s">
        <v>1345</v>
      </c>
      <c r="H175" s="20"/>
    </row>
    <row r="176" spans="1:7" s="169" customFormat="1" ht="11.25">
      <c r="A176" s="169" t="s">
        <v>763</v>
      </c>
      <c r="B176" s="169" t="s">
        <v>1702</v>
      </c>
      <c r="C176" s="169" t="s">
        <v>765</v>
      </c>
      <c r="D176" s="169" t="s">
        <v>766</v>
      </c>
      <c r="G176" s="169" t="s">
        <v>1373</v>
      </c>
    </row>
    <row r="177" spans="1:8" s="169" customFormat="1" ht="11.25">
      <c r="A177" s="169" t="s">
        <v>1703</v>
      </c>
      <c r="B177" s="169" t="s">
        <v>959</v>
      </c>
      <c r="C177" s="169" t="s">
        <v>960</v>
      </c>
      <c r="D177" s="169" t="s">
        <v>1704</v>
      </c>
      <c r="F177" s="20"/>
      <c r="G177" s="20" t="s">
        <v>1345</v>
      </c>
      <c r="H177" s="20"/>
    </row>
    <row r="178" spans="1:8" s="169" customFormat="1" ht="11.25">
      <c r="A178" s="169" t="s">
        <v>1611</v>
      </c>
      <c r="B178" s="169" t="s">
        <v>694</v>
      </c>
      <c r="C178" s="169" t="s">
        <v>695</v>
      </c>
      <c r="D178" s="169" t="s">
        <v>696</v>
      </c>
      <c r="F178" s="20"/>
      <c r="G178" s="20" t="s">
        <v>1345</v>
      </c>
      <c r="H178" s="20"/>
    </row>
    <row r="179" spans="1:8" s="169" customFormat="1" ht="11.25">
      <c r="A179" s="20" t="s">
        <v>1705</v>
      </c>
      <c r="B179" s="169" t="s">
        <v>1706</v>
      </c>
      <c r="C179" s="20" t="s">
        <v>1707</v>
      </c>
      <c r="D179" s="20" t="s">
        <v>1708</v>
      </c>
      <c r="E179" s="20"/>
      <c r="F179" s="20"/>
      <c r="G179" s="20" t="s">
        <v>1345</v>
      </c>
      <c r="H179" s="20"/>
    </row>
    <row r="180" spans="1:7" s="169" customFormat="1" ht="11.25">
      <c r="A180" s="169" t="s">
        <v>767</v>
      </c>
      <c r="B180" s="169" t="s">
        <v>768</v>
      </c>
      <c r="C180" s="169" t="s">
        <v>1657</v>
      </c>
      <c r="D180" s="169" t="s">
        <v>1658</v>
      </c>
      <c r="E180" s="169" t="s">
        <v>1656</v>
      </c>
      <c r="G180" s="169" t="s">
        <v>1373</v>
      </c>
    </row>
    <row r="181" spans="1:7" s="169" customFormat="1" ht="11.25">
      <c r="A181" s="169" t="s">
        <v>771</v>
      </c>
      <c r="B181" s="169" t="s">
        <v>772</v>
      </c>
      <c r="C181" s="169" t="s">
        <v>1657</v>
      </c>
      <c r="D181" s="169" t="s">
        <v>1658</v>
      </c>
      <c r="E181" s="169" t="s">
        <v>1709</v>
      </c>
      <c r="G181" s="169" t="s">
        <v>1373</v>
      </c>
    </row>
    <row r="182" spans="1:8" s="169" customFormat="1" ht="11.25">
      <c r="A182" s="169" t="s">
        <v>1709</v>
      </c>
      <c r="B182" s="169" t="s">
        <v>772</v>
      </c>
      <c r="C182" s="169" t="s">
        <v>1657</v>
      </c>
      <c r="D182" s="169" t="s">
        <v>1658</v>
      </c>
      <c r="F182" s="20"/>
      <c r="G182" s="20" t="s">
        <v>1345</v>
      </c>
      <c r="H182" s="20"/>
    </row>
    <row r="183" spans="1:7" s="169" customFormat="1" ht="11.25">
      <c r="A183" s="169" t="s">
        <v>775</v>
      </c>
      <c r="B183" s="169" t="s">
        <v>1710</v>
      </c>
      <c r="C183" s="169" t="s">
        <v>1711</v>
      </c>
      <c r="D183" s="169" t="s">
        <v>1712</v>
      </c>
      <c r="E183" s="169" t="s">
        <v>1713</v>
      </c>
      <c r="G183" s="169" t="s">
        <v>1373</v>
      </c>
    </row>
    <row r="184" spans="1:8" s="169" customFormat="1" ht="11.25">
      <c r="A184" s="169" t="s">
        <v>1714</v>
      </c>
      <c r="B184" s="169" t="s">
        <v>1715</v>
      </c>
      <c r="C184" s="169" t="s">
        <v>779</v>
      </c>
      <c r="D184" s="169" t="s">
        <v>780</v>
      </c>
      <c r="F184" s="20"/>
      <c r="G184" s="20" t="s">
        <v>1345</v>
      </c>
      <c r="H184" s="20"/>
    </row>
    <row r="185" spans="1:8" s="169" customFormat="1" ht="11.25">
      <c r="A185" s="169" t="s">
        <v>1716</v>
      </c>
      <c r="B185" s="169" t="s">
        <v>1061</v>
      </c>
      <c r="C185" s="169" t="s">
        <v>1349</v>
      </c>
      <c r="D185" s="169" t="s">
        <v>1349</v>
      </c>
      <c r="E185" s="169" t="s">
        <v>1716</v>
      </c>
      <c r="F185" s="169" t="s">
        <v>1716</v>
      </c>
      <c r="G185" s="169" t="s">
        <v>1402</v>
      </c>
      <c r="H185" s="20"/>
    </row>
    <row r="186" spans="1:8" s="169" customFormat="1" ht="11.25">
      <c r="A186" s="169" t="s">
        <v>1716</v>
      </c>
      <c r="B186" s="169" t="s">
        <v>1061</v>
      </c>
      <c r="C186" s="169" t="s">
        <v>1349</v>
      </c>
      <c r="D186" s="169" t="s">
        <v>1349</v>
      </c>
      <c r="F186" s="20"/>
      <c r="G186" s="20" t="s">
        <v>1345</v>
      </c>
      <c r="H186" s="20"/>
    </row>
    <row r="187" spans="1:8" s="169" customFormat="1" ht="11.25">
      <c r="A187" s="169" t="s">
        <v>1716</v>
      </c>
      <c r="B187" s="169" t="s">
        <v>1061</v>
      </c>
      <c r="C187" s="169" t="s">
        <v>1349</v>
      </c>
      <c r="D187" s="169" t="s">
        <v>1349</v>
      </c>
      <c r="F187" s="20"/>
      <c r="G187" s="20" t="s">
        <v>1345</v>
      </c>
      <c r="H187" s="20"/>
    </row>
    <row r="188" spans="1:7" s="169" customFormat="1" ht="11.25">
      <c r="A188" s="169" t="s">
        <v>781</v>
      </c>
      <c r="B188" s="169" t="s">
        <v>1717</v>
      </c>
      <c r="C188" s="169" t="s">
        <v>784</v>
      </c>
      <c r="D188" s="169" t="s">
        <v>1718</v>
      </c>
      <c r="G188" s="169" t="s">
        <v>1373</v>
      </c>
    </row>
    <row r="189" spans="1:7" s="169" customFormat="1" ht="11.25">
      <c r="A189" s="169" t="s">
        <v>786</v>
      </c>
      <c r="B189" s="169" t="s">
        <v>1719</v>
      </c>
      <c r="C189" s="169" t="s">
        <v>788</v>
      </c>
      <c r="D189" s="169" t="s">
        <v>1720</v>
      </c>
      <c r="G189" s="169" t="s">
        <v>1373</v>
      </c>
    </row>
    <row r="190" spans="1:8" ht="11.25">
      <c r="A190" s="169" t="s">
        <v>790</v>
      </c>
      <c r="B190" s="169" t="s">
        <v>1721</v>
      </c>
      <c r="C190" s="169" t="s">
        <v>1722</v>
      </c>
      <c r="D190" s="169" t="s">
        <v>1723</v>
      </c>
      <c r="E190" s="169"/>
      <c r="F190" s="169"/>
      <c r="G190" s="169" t="s">
        <v>1373</v>
      </c>
      <c r="H190" s="169"/>
    </row>
    <row r="191" spans="1:7" ht="11.25">
      <c r="A191" s="169" t="s">
        <v>1724</v>
      </c>
      <c r="B191" s="169" t="s">
        <v>1007</v>
      </c>
      <c r="C191" s="169" t="s">
        <v>1008</v>
      </c>
      <c r="D191" s="169" t="s">
        <v>1009</v>
      </c>
      <c r="E191" s="169"/>
      <c r="G191" s="20" t="s">
        <v>1345</v>
      </c>
    </row>
    <row r="192" spans="1:7" ht="11.25">
      <c r="A192" s="169" t="s">
        <v>1502</v>
      </c>
      <c r="B192" s="169" t="s">
        <v>522</v>
      </c>
      <c r="C192" s="169" t="s">
        <v>523</v>
      </c>
      <c r="D192" s="169" t="s">
        <v>524</v>
      </c>
      <c r="E192" s="169"/>
      <c r="G192" s="20" t="s">
        <v>1345</v>
      </c>
    </row>
    <row r="193" spans="1:8" ht="11.25">
      <c r="A193" s="169" t="s">
        <v>794</v>
      </c>
      <c r="B193" s="169" t="s">
        <v>1725</v>
      </c>
      <c r="C193" s="169" t="s">
        <v>1726</v>
      </c>
      <c r="D193" s="169" t="s">
        <v>1727</v>
      </c>
      <c r="E193" s="169"/>
      <c r="F193" s="169"/>
      <c r="G193" s="169" t="s">
        <v>1373</v>
      </c>
      <c r="H193" s="169"/>
    </row>
    <row r="194" spans="1:7" ht="11.25">
      <c r="A194" s="169" t="s">
        <v>1728</v>
      </c>
      <c r="B194" s="169" t="s">
        <v>1364</v>
      </c>
      <c r="C194" s="20" t="s">
        <v>800</v>
      </c>
      <c r="D194" s="172" t="s">
        <v>1365</v>
      </c>
      <c r="E194" s="20" t="s">
        <v>1486</v>
      </c>
      <c r="F194" s="20" t="s">
        <v>1729</v>
      </c>
      <c r="G194" s="20" t="s">
        <v>1355</v>
      </c>
    </row>
    <row r="195" spans="1:7" ht="11.25">
      <c r="A195" s="169" t="s">
        <v>1730</v>
      </c>
      <c r="B195" s="169" t="s">
        <v>803</v>
      </c>
      <c r="C195" s="20" t="s">
        <v>804</v>
      </c>
      <c r="D195" s="20" t="s">
        <v>1731</v>
      </c>
      <c r="E195" s="20" t="s">
        <v>1732</v>
      </c>
      <c r="F195" s="20" t="s">
        <v>1733</v>
      </c>
      <c r="G195" s="20" t="s">
        <v>1355</v>
      </c>
    </row>
    <row r="196" spans="1:7" ht="11.25">
      <c r="A196" s="169" t="s">
        <v>1734</v>
      </c>
      <c r="B196" s="169" t="s">
        <v>807</v>
      </c>
      <c r="C196" s="169" t="s">
        <v>808</v>
      </c>
      <c r="D196" s="20" t="s">
        <v>809</v>
      </c>
      <c r="E196" s="20" t="s">
        <v>1735</v>
      </c>
      <c r="F196" s="20" t="s">
        <v>1509</v>
      </c>
      <c r="G196" s="20" t="s">
        <v>1355</v>
      </c>
    </row>
    <row r="197" spans="1:7" ht="11.25">
      <c r="A197" s="169" t="s">
        <v>1736</v>
      </c>
      <c r="B197" s="169" t="s">
        <v>1706</v>
      </c>
      <c r="C197" s="20" t="s">
        <v>1707</v>
      </c>
      <c r="D197" s="20" t="s">
        <v>1708</v>
      </c>
      <c r="E197" s="20" t="s">
        <v>1737</v>
      </c>
      <c r="F197" s="20" t="s">
        <v>1705</v>
      </c>
      <c r="G197" s="20" t="s">
        <v>1355</v>
      </c>
    </row>
    <row r="198" spans="1:8" ht="11.25">
      <c r="A198" s="169" t="s">
        <v>814</v>
      </c>
      <c r="B198" s="169" t="s">
        <v>815</v>
      </c>
      <c r="C198" s="169" t="s">
        <v>1517</v>
      </c>
      <c r="D198" s="169" t="s">
        <v>1518</v>
      </c>
      <c r="E198" s="169" t="s">
        <v>1516</v>
      </c>
      <c r="F198" s="169"/>
      <c r="G198" s="169" t="s">
        <v>1373</v>
      </c>
      <c r="H198" s="169"/>
    </row>
    <row r="199" spans="1:8" ht="11.25">
      <c r="A199" s="169" t="s">
        <v>818</v>
      </c>
      <c r="B199" s="169" t="s">
        <v>819</v>
      </c>
      <c r="C199" s="169" t="s">
        <v>816</v>
      </c>
      <c r="D199" s="169" t="s">
        <v>1701</v>
      </c>
      <c r="E199" s="169" t="s">
        <v>1700</v>
      </c>
      <c r="F199" s="169"/>
      <c r="G199" s="169" t="s">
        <v>1373</v>
      </c>
      <c r="H199" s="169"/>
    </row>
    <row r="200" spans="1:8" ht="11.25">
      <c r="A200" s="169" t="s">
        <v>820</v>
      </c>
      <c r="B200" s="169" t="s">
        <v>821</v>
      </c>
      <c r="C200" s="169" t="s">
        <v>1738</v>
      </c>
      <c r="D200" s="169" t="s">
        <v>1739</v>
      </c>
      <c r="E200" s="169" t="s">
        <v>1740</v>
      </c>
      <c r="F200" s="169"/>
      <c r="G200" s="169" t="s">
        <v>1373</v>
      </c>
      <c r="H200" s="169"/>
    </row>
    <row r="201" spans="1:7" ht="11.25">
      <c r="A201" s="169" t="s">
        <v>1677</v>
      </c>
      <c r="B201" s="169" t="s">
        <v>823</v>
      </c>
      <c r="C201" s="169" t="s">
        <v>1349</v>
      </c>
      <c r="D201" s="169" t="s">
        <v>1349</v>
      </c>
      <c r="E201" s="169"/>
      <c r="G201" s="20" t="s">
        <v>1345</v>
      </c>
    </row>
    <row r="202" spans="1:8" ht="11.25">
      <c r="A202" s="169" t="s">
        <v>824</v>
      </c>
      <c r="B202" s="169" t="s">
        <v>1741</v>
      </c>
      <c r="C202" s="169" t="s">
        <v>826</v>
      </c>
      <c r="D202" s="169" t="s">
        <v>1742</v>
      </c>
      <c r="E202" s="169"/>
      <c r="F202" s="169"/>
      <c r="G202" s="169" t="s">
        <v>1373</v>
      </c>
      <c r="H202" s="169"/>
    </row>
    <row r="203" spans="1:7" ht="11.25">
      <c r="A203" s="169" t="s">
        <v>1743</v>
      </c>
      <c r="B203" s="169" t="s">
        <v>1744</v>
      </c>
      <c r="C203" s="169" t="s">
        <v>1745</v>
      </c>
      <c r="D203" s="169" t="s">
        <v>1746</v>
      </c>
      <c r="E203" s="169"/>
      <c r="G203" s="20" t="s">
        <v>1345</v>
      </c>
    </row>
    <row r="204" spans="1:8" ht="11.25">
      <c r="A204" s="169" t="s">
        <v>828</v>
      </c>
      <c r="B204" s="169" t="s">
        <v>1747</v>
      </c>
      <c r="C204" s="169" t="s">
        <v>830</v>
      </c>
      <c r="D204" s="169" t="s">
        <v>1748</v>
      </c>
      <c r="E204" s="169" t="s">
        <v>1749</v>
      </c>
      <c r="F204" s="169"/>
      <c r="G204" s="169" t="s">
        <v>1373</v>
      </c>
      <c r="H204" s="169"/>
    </row>
    <row r="205" spans="1:7" ht="11.25">
      <c r="A205" s="169" t="s">
        <v>1750</v>
      </c>
      <c r="B205" s="169" t="s">
        <v>1191</v>
      </c>
      <c r="C205" s="169" t="s">
        <v>1640</v>
      </c>
      <c r="D205" s="20" t="s">
        <v>1641</v>
      </c>
      <c r="E205" s="169"/>
      <c r="G205" s="20" t="s">
        <v>1345</v>
      </c>
    </row>
    <row r="206" spans="1:8" ht="11.25">
      <c r="A206" s="169" t="s">
        <v>832</v>
      </c>
      <c r="B206" s="169" t="s">
        <v>1751</v>
      </c>
      <c r="C206" s="169" t="s">
        <v>1752</v>
      </c>
      <c r="D206" s="169" t="s">
        <v>1753</v>
      </c>
      <c r="E206" s="169"/>
      <c r="F206" s="169"/>
      <c r="G206" s="169" t="s">
        <v>1373</v>
      </c>
      <c r="H206" s="169"/>
    </row>
    <row r="207" spans="1:8" ht="11.25">
      <c r="A207" s="169" t="s">
        <v>1754</v>
      </c>
      <c r="B207" s="169" t="s">
        <v>1755</v>
      </c>
      <c r="C207" s="169" t="s">
        <v>1349</v>
      </c>
      <c r="D207" s="169" t="s">
        <v>1349</v>
      </c>
      <c r="E207" s="169"/>
      <c r="F207" s="169"/>
      <c r="G207" s="169" t="s">
        <v>1756</v>
      </c>
      <c r="H207" s="169"/>
    </row>
    <row r="208" spans="1:7" ht="11.25">
      <c r="A208" s="169" t="s">
        <v>1757</v>
      </c>
      <c r="B208" s="169" t="s">
        <v>877</v>
      </c>
      <c r="C208" s="169" t="s">
        <v>878</v>
      </c>
      <c r="D208" s="169" t="s">
        <v>879</v>
      </c>
      <c r="E208" s="169"/>
      <c r="G208" s="20" t="s">
        <v>1345</v>
      </c>
    </row>
    <row r="209" spans="1:8" ht="11.25">
      <c r="A209" s="169" t="s">
        <v>836</v>
      </c>
      <c r="B209" s="169" t="s">
        <v>1758</v>
      </c>
      <c r="C209" s="169" t="s">
        <v>1759</v>
      </c>
      <c r="D209" s="169" t="s">
        <v>1760</v>
      </c>
      <c r="E209" s="169"/>
      <c r="F209" s="169"/>
      <c r="G209" s="169" t="s">
        <v>1373</v>
      </c>
      <c r="H209" s="169"/>
    </row>
    <row r="210" spans="1:7" ht="11.25">
      <c r="A210" s="169" t="s">
        <v>1405</v>
      </c>
      <c r="B210" s="169" t="s">
        <v>600</v>
      </c>
      <c r="C210" s="169" t="s">
        <v>1349</v>
      </c>
      <c r="D210" s="169" t="s">
        <v>1349</v>
      </c>
      <c r="E210" s="169"/>
      <c r="G210" s="20" t="s">
        <v>1345</v>
      </c>
    </row>
    <row r="211" spans="1:7" ht="12.75" customHeight="1">
      <c r="A211" s="169" t="s">
        <v>1406</v>
      </c>
      <c r="B211" s="169" t="s">
        <v>283</v>
      </c>
      <c r="C211" s="169" t="s">
        <v>284</v>
      </c>
      <c r="D211" s="169" t="s">
        <v>285</v>
      </c>
      <c r="E211" s="169"/>
      <c r="G211" s="20" t="s">
        <v>1345</v>
      </c>
    </row>
    <row r="212" spans="1:8" ht="11.25">
      <c r="A212" s="169" t="s">
        <v>840</v>
      </c>
      <c r="B212" s="169" t="s">
        <v>1761</v>
      </c>
      <c r="C212" s="169" t="s">
        <v>842</v>
      </c>
      <c r="D212" s="169" t="s">
        <v>843</v>
      </c>
      <c r="E212" s="169"/>
      <c r="F212" s="169"/>
      <c r="G212" s="169" t="s">
        <v>1373</v>
      </c>
      <c r="H212" s="169"/>
    </row>
    <row r="213" spans="1:7" ht="11.25">
      <c r="A213" s="169" t="s">
        <v>1762</v>
      </c>
      <c r="B213" s="169" t="s">
        <v>1763</v>
      </c>
      <c r="C213" s="169" t="s">
        <v>1056</v>
      </c>
      <c r="D213" s="169" t="s">
        <v>1764</v>
      </c>
      <c r="E213" s="169"/>
      <c r="G213" s="20" t="s">
        <v>1345</v>
      </c>
    </row>
    <row r="214" spans="1:10" s="169" customFormat="1" ht="11.25">
      <c r="A214" s="169" t="s">
        <v>1765</v>
      </c>
      <c r="B214" s="169" t="s">
        <v>1157</v>
      </c>
      <c r="C214" s="169" t="s">
        <v>1158</v>
      </c>
      <c r="D214" s="169" t="s">
        <v>1766</v>
      </c>
      <c r="F214" s="20"/>
      <c r="G214" s="20" t="s">
        <v>1345</v>
      </c>
      <c r="H214" s="20"/>
      <c r="J214" s="181"/>
    </row>
    <row r="215" spans="1:10" s="169" customFormat="1" ht="11.25">
      <c r="A215" s="169" t="s">
        <v>844</v>
      </c>
      <c r="B215" s="169" t="s">
        <v>1767</v>
      </c>
      <c r="C215" s="169" t="s">
        <v>846</v>
      </c>
      <c r="D215" s="169" t="s">
        <v>847</v>
      </c>
      <c r="G215" s="169" t="s">
        <v>1373</v>
      </c>
      <c r="J215" s="181"/>
    </row>
    <row r="216" spans="1:10" s="169" customFormat="1" ht="11.25">
      <c r="A216" s="169" t="s">
        <v>1630</v>
      </c>
      <c r="B216" s="169" t="s">
        <v>13</v>
      </c>
      <c r="C216" s="169" t="s">
        <v>1349</v>
      </c>
      <c r="D216" s="169" t="s">
        <v>1349</v>
      </c>
      <c r="F216" s="20"/>
      <c r="G216" s="20" t="s">
        <v>1345</v>
      </c>
      <c r="H216" s="20"/>
      <c r="J216" s="181"/>
    </row>
    <row r="217" spans="1:10" s="169" customFormat="1" ht="12.75">
      <c r="A217" s="169" t="s">
        <v>1768</v>
      </c>
      <c r="B217" s="174" t="s">
        <v>1769</v>
      </c>
      <c r="C217" s="169" t="s">
        <v>1349</v>
      </c>
      <c r="D217" s="169" t="s">
        <v>1349</v>
      </c>
      <c r="F217" s="20"/>
      <c r="G217" s="20" t="s">
        <v>1345</v>
      </c>
      <c r="H217" s="20"/>
      <c r="J217" s="181"/>
    </row>
    <row r="218" spans="1:10" s="169" customFormat="1" ht="11.25">
      <c r="A218" s="169" t="s">
        <v>1770</v>
      </c>
      <c r="B218" s="169" t="s">
        <v>760</v>
      </c>
      <c r="C218" s="169" t="s">
        <v>761</v>
      </c>
      <c r="D218" s="169" t="s">
        <v>1699</v>
      </c>
      <c r="E218" s="169" t="s">
        <v>759</v>
      </c>
      <c r="G218" s="169" t="s">
        <v>1402</v>
      </c>
      <c r="H218" s="20"/>
      <c r="J218" s="181"/>
    </row>
    <row r="219" spans="1:8" s="169" customFormat="1" ht="11.25">
      <c r="A219" s="169" t="s">
        <v>1771</v>
      </c>
      <c r="B219" s="169" t="s">
        <v>919</v>
      </c>
      <c r="C219" s="169" t="s">
        <v>1772</v>
      </c>
      <c r="D219" s="169" t="s">
        <v>1773</v>
      </c>
      <c r="E219" s="169" t="s">
        <v>918</v>
      </c>
      <c r="G219" s="169" t="s">
        <v>1402</v>
      </c>
      <c r="H219" s="20"/>
    </row>
    <row r="220" spans="1:10" s="169" customFormat="1" ht="11.25">
      <c r="A220" s="169" t="s">
        <v>1774</v>
      </c>
      <c r="B220" s="169" t="s">
        <v>70</v>
      </c>
      <c r="C220" s="169" t="s">
        <v>71</v>
      </c>
      <c r="D220" s="169" t="s">
        <v>72</v>
      </c>
      <c r="E220" s="169" t="s">
        <v>69</v>
      </c>
      <c r="G220" s="169" t="s">
        <v>1402</v>
      </c>
      <c r="H220" s="20"/>
      <c r="J220" s="181"/>
    </row>
    <row r="221" spans="1:10" s="169" customFormat="1" ht="11.25">
      <c r="A221" s="169" t="s">
        <v>848</v>
      </c>
      <c r="B221" s="169" t="s">
        <v>849</v>
      </c>
      <c r="C221" s="169" t="s">
        <v>850</v>
      </c>
      <c r="D221" s="20" t="s">
        <v>1528</v>
      </c>
      <c r="E221" s="169" t="s">
        <v>1527</v>
      </c>
      <c r="G221" s="169" t="s">
        <v>1373</v>
      </c>
      <c r="J221" s="181"/>
    </row>
    <row r="222" spans="1:10" s="169" customFormat="1" ht="11.25">
      <c r="A222" s="169" t="s">
        <v>852</v>
      </c>
      <c r="B222" s="169" t="s">
        <v>853</v>
      </c>
      <c r="C222" s="169" t="s">
        <v>850</v>
      </c>
      <c r="D222" s="20" t="s">
        <v>1528</v>
      </c>
      <c r="E222" s="169" t="s">
        <v>1775</v>
      </c>
      <c r="G222" s="169" t="s">
        <v>1373</v>
      </c>
      <c r="J222" s="181"/>
    </row>
    <row r="223" spans="1:10" s="169" customFormat="1" ht="11.25">
      <c r="A223" s="169" t="s">
        <v>1776</v>
      </c>
      <c r="B223" s="169" t="s">
        <v>5</v>
      </c>
      <c r="C223" s="169" t="s">
        <v>1777</v>
      </c>
      <c r="D223" s="169" t="s">
        <v>1778</v>
      </c>
      <c r="F223" s="20"/>
      <c r="G223" s="20" t="s">
        <v>1345</v>
      </c>
      <c r="H223" s="20"/>
      <c r="J223" s="181"/>
    </row>
    <row r="224" spans="1:7" s="169" customFormat="1" ht="22.5">
      <c r="A224" s="169" t="s">
        <v>854</v>
      </c>
      <c r="B224" s="169" t="s">
        <v>855</v>
      </c>
      <c r="C224" s="177" t="s">
        <v>1779</v>
      </c>
      <c r="D224" s="177" t="s">
        <v>1780</v>
      </c>
      <c r="G224" s="169" t="s">
        <v>1373</v>
      </c>
    </row>
    <row r="225" spans="1:7" s="169" customFormat="1" ht="11.25">
      <c r="A225" s="169" t="s">
        <v>858</v>
      </c>
      <c r="B225" s="169" t="s">
        <v>859</v>
      </c>
      <c r="C225" s="169" t="s">
        <v>1781</v>
      </c>
      <c r="D225" s="169" t="s">
        <v>1782</v>
      </c>
      <c r="E225" s="169" t="s">
        <v>1783</v>
      </c>
      <c r="G225" s="169" t="s">
        <v>1373</v>
      </c>
    </row>
    <row r="226" spans="1:8" s="169" customFormat="1" ht="11.25">
      <c r="A226" s="169" t="s">
        <v>1784</v>
      </c>
      <c r="B226" s="169" t="s">
        <v>1785</v>
      </c>
      <c r="C226" s="169" t="s">
        <v>1309</v>
      </c>
      <c r="D226" s="169" t="s">
        <v>1310</v>
      </c>
      <c r="F226" s="20"/>
      <c r="G226" s="20" t="s">
        <v>1345</v>
      </c>
      <c r="H226" s="20"/>
    </row>
    <row r="227" spans="1:7" ht="11.25">
      <c r="A227" s="169" t="s">
        <v>1786</v>
      </c>
      <c r="B227" s="169" t="s">
        <v>1787</v>
      </c>
      <c r="C227" s="169" t="s">
        <v>1788</v>
      </c>
      <c r="D227" s="169" t="s">
        <v>1789</v>
      </c>
      <c r="E227" s="169"/>
      <c r="G227" s="20" t="s">
        <v>1345</v>
      </c>
    </row>
    <row r="228" spans="1:7" ht="11.25">
      <c r="A228" s="169" t="s">
        <v>1790</v>
      </c>
      <c r="B228" s="169" t="s">
        <v>1791</v>
      </c>
      <c r="C228" s="169" t="s">
        <v>1792</v>
      </c>
      <c r="D228" s="169" t="s">
        <v>1793</v>
      </c>
      <c r="E228" s="169"/>
      <c r="G228" s="20" t="s">
        <v>1345</v>
      </c>
    </row>
    <row r="229" spans="1:8" ht="11.25">
      <c r="A229" s="169" t="s">
        <v>1794</v>
      </c>
      <c r="B229" s="169" t="s">
        <v>1795</v>
      </c>
      <c r="C229" s="169" t="s">
        <v>864</v>
      </c>
      <c r="D229" s="169" t="s">
        <v>1796</v>
      </c>
      <c r="E229" s="169" t="s">
        <v>1797</v>
      </c>
      <c r="F229" s="169"/>
      <c r="G229" s="169" t="s">
        <v>1373</v>
      </c>
      <c r="H229" s="169"/>
    </row>
    <row r="230" spans="1:7" ht="11.25">
      <c r="A230" s="173" t="s">
        <v>862</v>
      </c>
      <c r="B230" s="173" t="s">
        <v>863</v>
      </c>
      <c r="C230" s="173" t="s">
        <v>864</v>
      </c>
      <c r="D230" s="173" t="s">
        <v>1796</v>
      </c>
      <c r="E230" s="173"/>
      <c r="F230" s="173"/>
      <c r="G230" s="173" t="s">
        <v>1377</v>
      </c>
    </row>
    <row r="231" spans="1:7" ht="11.25">
      <c r="A231" s="169" t="s">
        <v>1798</v>
      </c>
      <c r="B231" s="169" t="s">
        <v>1271</v>
      </c>
      <c r="C231" s="169" t="s">
        <v>1272</v>
      </c>
      <c r="D231" s="169" t="s">
        <v>1799</v>
      </c>
      <c r="E231" s="169"/>
      <c r="G231" s="20" t="s">
        <v>1345</v>
      </c>
    </row>
    <row r="232" spans="1:7" ht="11.25">
      <c r="A232" s="169" t="s">
        <v>1596</v>
      </c>
      <c r="B232" s="169" t="s">
        <v>659</v>
      </c>
      <c r="C232" s="169" t="s">
        <v>660</v>
      </c>
      <c r="D232" s="169" t="s">
        <v>661</v>
      </c>
      <c r="E232" s="169"/>
      <c r="G232" s="20" t="s">
        <v>1345</v>
      </c>
    </row>
    <row r="233" spans="1:7" ht="11.25">
      <c r="A233" s="169" t="s">
        <v>1800</v>
      </c>
      <c r="B233" s="169" t="s">
        <v>1801</v>
      </c>
      <c r="C233" s="169" t="s">
        <v>1112</v>
      </c>
      <c r="D233" s="169" t="s">
        <v>1802</v>
      </c>
      <c r="E233" s="169"/>
      <c r="G233" s="20" t="s">
        <v>1345</v>
      </c>
    </row>
    <row r="234" spans="1:7" ht="11.25">
      <c r="A234" s="169" t="s">
        <v>1803</v>
      </c>
      <c r="B234" s="169" t="s">
        <v>1233</v>
      </c>
      <c r="C234" s="169" t="s">
        <v>1234</v>
      </c>
      <c r="D234" s="169" t="s">
        <v>1804</v>
      </c>
      <c r="E234" s="169"/>
      <c r="G234" s="20" t="s">
        <v>1345</v>
      </c>
    </row>
    <row r="235" spans="1:7" ht="11.25">
      <c r="A235" s="20" t="s">
        <v>1733</v>
      </c>
      <c r="B235" s="169" t="s">
        <v>803</v>
      </c>
      <c r="C235" s="20" t="s">
        <v>804</v>
      </c>
      <c r="D235" s="20" t="s">
        <v>1731</v>
      </c>
      <c r="G235" s="20" t="s">
        <v>1345</v>
      </c>
    </row>
    <row r="236" spans="1:7" ht="11.25">
      <c r="A236" s="169" t="s">
        <v>868</v>
      </c>
      <c r="B236" s="169" t="s">
        <v>869</v>
      </c>
      <c r="C236" s="169" t="s">
        <v>1349</v>
      </c>
      <c r="D236" s="169" t="s">
        <v>1349</v>
      </c>
      <c r="E236" s="169" t="s">
        <v>1805</v>
      </c>
      <c r="F236" s="169"/>
      <c r="G236" s="169" t="s">
        <v>1395</v>
      </c>
    </row>
    <row r="237" spans="1:7" ht="11.25">
      <c r="A237" s="169" t="s">
        <v>1806</v>
      </c>
      <c r="B237" s="169" t="s">
        <v>1103</v>
      </c>
      <c r="C237" s="169" t="s">
        <v>1349</v>
      </c>
      <c r="D237" s="169" t="s">
        <v>1349</v>
      </c>
      <c r="E237" s="169" t="s">
        <v>1807</v>
      </c>
      <c r="F237" s="169" t="s">
        <v>1614</v>
      </c>
      <c r="G237" s="169" t="s">
        <v>1663</v>
      </c>
    </row>
    <row r="238" spans="1:7" ht="11.25">
      <c r="A238" s="169" t="s">
        <v>1808</v>
      </c>
      <c r="B238" s="169" t="s">
        <v>1107</v>
      </c>
      <c r="C238" s="169" t="s">
        <v>1108</v>
      </c>
      <c r="D238" s="169" t="s">
        <v>1616</v>
      </c>
      <c r="E238" s="169" t="s">
        <v>1615</v>
      </c>
      <c r="F238" s="169"/>
      <c r="G238" s="169" t="s">
        <v>1402</v>
      </c>
    </row>
    <row r="239" spans="1:7" ht="11.25">
      <c r="A239" s="169" t="s">
        <v>1809</v>
      </c>
      <c r="B239" s="169" t="s">
        <v>1233</v>
      </c>
      <c r="C239" s="169" t="s">
        <v>1234</v>
      </c>
      <c r="D239" s="169" t="s">
        <v>1804</v>
      </c>
      <c r="E239" s="169" t="s">
        <v>1810</v>
      </c>
      <c r="F239" s="169" t="s">
        <v>1803</v>
      </c>
      <c r="G239" s="169" t="s">
        <v>1402</v>
      </c>
    </row>
    <row r="240" spans="1:8" ht="11.25">
      <c r="A240" s="169" t="s">
        <v>870</v>
      </c>
      <c r="B240" s="169" t="s">
        <v>1811</v>
      </c>
      <c r="C240" s="169" t="s">
        <v>872</v>
      </c>
      <c r="D240" s="169" t="s">
        <v>1812</v>
      </c>
      <c r="E240" s="169"/>
      <c r="F240" s="169"/>
      <c r="G240" s="169" t="s">
        <v>1373</v>
      </c>
      <c r="H240" s="169"/>
    </row>
    <row r="241" spans="1:7" ht="11.25">
      <c r="A241" s="169" t="s">
        <v>1601</v>
      </c>
      <c r="B241" s="169" t="s">
        <v>1598</v>
      </c>
      <c r="C241" s="169" t="s">
        <v>1599</v>
      </c>
      <c r="D241" s="169" t="s">
        <v>1600</v>
      </c>
      <c r="E241" s="169"/>
      <c r="G241" s="20" t="s">
        <v>1345</v>
      </c>
    </row>
    <row r="242" spans="1:8" ht="11.25">
      <c r="A242" s="169" t="s">
        <v>876</v>
      </c>
      <c r="B242" s="169" t="s">
        <v>877</v>
      </c>
      <c r="C242" s="169" t="s">
        <v>878</v>
      </c>
      <c r="D242" s="169" t="s">
        <v>879</v>
      </c>
      <c r="E242" s="169" t="s">
        <v>1757</v>
      </c>
      <c r="F242" s="169" t="s">
        <v>1813</v>
      </c>
      <c r="G242" s="169" t="s">
        <v>1373</v>
      </c>
      <c r="H242" s="169"/>
    </row>
    <row r="243" spans="1:8" ht="11.25">
      <c r="A243" s="169" t="s">
        <v>880</v>
      </c>
      <c r="B243" s="169" t="s">
        <v>881</v>
      </c>
      <c r="C243" s="169" t="s">
        <v>878</v>
      </c>
      <c r="D243" s="169" t="s">
        <v>879</v>
      </c>
      <c r="E243" s="169"/>
      <c r="F243" s="169"/>
      <c r="G243" s="169" t="s">
        <v>1373</v>
      </c>
      <c r="H243" s="169"/>
    </row>
    <row r="244" spans="1:7" ht="11.25">
      <c r="A244" s="169" t="s">
        <v>1514</v>
      </c>
      <c r="B244" s="169" t="s">
        <v>551</v>
      </c>
      <c r="C244" s="169" t="s">
        <v>552</v>
      </c>
      <c r="D244" s="169" t="s">
        <v>1513</v>
      </c>
      <c r="E244" s="169"/>
      <c r="G244" s="20" t="s">
        <v>1345</v>
      </c>
    </row>
    <row r="245" spans="1:7" ht="11.25">
      <c r="A245" s="169" t="s">
        <v>1814</v>
      </c>
      <c r="B245" s="169" t="s">
        <v>1815</v>
      </c>
      <c r="C245" s="169" t="s">
        <v>18</v>
      </c>
      <c r="D245" s="169" t="s">
        <v>19</v>
      </c>
      <c r="E245" s="169"/>
      <c r="G245" s="20" t="s">
        <v>1345</v>
      </c>
    </row>
    <row r="246" spans="1:7" ht="11.25">
      <c r="A246" s="169" t="s">
        <v>1603</v>
      </c>
      <c r="B246" s="169" t="s">
        <v>678</v>
      </c>
      <c r="C246" s="169" t="s">
        <v>679</v>
      </c>
      <c r="D246" s="169" t="s">
        <v>680</v>
      </c>
      <c r="E246" s="169"/>
      <c r="G246" s="20" t="s">
        <v>1345</v>
      </c>
    </row>
    <row r="247" spans="1:8" ht="11.25">
      <c r="A247" s="169" t="s">
        <v>888</v>
      </c>
      <c r="B247" s="169" t="s">
        <v>1816</v>
      </c>
      <c r="C247" s="169" t="s">
        <v>1817</v>
      </c>
      <c r="D247" s="169" t="s">
        <v>1818</v>
      </c>
      <c r="E247" s="169"/>
      <c r="F247" s="169"/>
      <c r="G247" s="169" t="s">
        <v>1373</v>
      </c>
      <c r="H247" s="169"/>
    </row>
    <row r="248" spans="1:7" ht="11.25">
      <c r="A248" s="20" t="s">
        <v>1558</v>
      </c>
      <c r="B248" s="169" t="s">
        <v>1555</v>
      </c>
      <c r="C248" s="20" t="s">
        <v>608</v>
      </c>
      <c r="D248" s="20" t="s">
        <v>1556</v>
      </c>
      <c r="G248" s="20" t="s">
        <v>1345</v>
      </c>
    </row>
    <row r="249" spans="1:8" ht="11.25">
      <c r="A249" s="169" t="s">
        <v>892</v>
      </c>
      <c r="B249" s="169" t="s">
        <v>1791</v>
      </c>
      <c r="C249" s="169" t="s">
        <v>1792</v>
      </c>
      <c r="D249" s="169" t="s">
        <v>1793</v>
      </c>
      <c r="E249" s="169" t="s">
        <v>1790</v>
      </c>
      <c r="F249" s="169"/>
      <c r="G249" s="169" t="s">
        <v>1373</v>
      </c>
      <c r="H249" s="169"/>
    </row>
    <row r="250" spans="1:8" ht="11.25">
      <c r="A250" s="169" t="s">
        <v>896</v>
      </c>
      <c r="B250" s="169" t="s">
        <v>1488</v>
      </c>
      <c r="C250" s="169" t="s">
        <v>1489</v>
      </c>
      <c r="D250" s="169" t="s">
        <v>1490</v>
      </c>
      <c r="E250" s="169" t="s">
        <v>1487</v>
      </c>
      <c r="F250" s="169" t="s">
        <v>1519</v>
      </c>
      <c r="G250" s="169" t="s">
        <v>1373</v>
      </c>
      <c r="H250" s="169"/>
    </row>
    <row r="251" spans="1:8" ht="11.25">
      <c r="A251" s="169" t="s">
        <v>900</v>
      </c>
      <c r="B251" s="169" t="s">
        <v>1819</v>
      </c>
      <c r="C251" s="169" t="s">
        <v>1820</v>
      </c>
      <c r="D251" s="169" t="s">
        <v>1821</v>
      </c>
      <c r="E251" s="169" t="s">
        <v>1822</v>
      </c>
      <c r="F251" s="169"/>
      <c r="G251" s="169" t="s">
        <v>1373</v>
      </c>
      <c r="H251" s="169"/>
    </row>
    <row r="252" spans="1:8" ht="11.25">
      <c r="A252" s="169" t="s">
        <v>904</v>
      </c>
      <c r="B252" s="169" t="s">
        <v>905</v>
      </c>
      <c r="C252" s="169" t="s">
        <v>906</v>
      </c>
      <c r="D252" s="169" t="s">
        <v>907</v>
      </c>
      <c r="E252" s="169" t="s">
        <v>1574</v>
      </c>
      <c r="F252" s="169"/>
      <c r="G252" s="169" t="s">
        <v>1373</v>
      </c>
      <c r="H252" s="169"/>
    </row>
    <row r="253" spans="1:8" ht="11.25">
      <c r="A253" s="169" t="s">
        <v>908</v>
      </c>
      <c r="B253" s="169" t="s">
        <v>909</v>
      </c>
      <c r="C253" s="169" t="s">
        <v>910</v>
      </c>
      <c r="D253" s="169" t="s">
        <v>1823</v>
      </c>
      <c r="E253" s="169" t="s">
        <v>1824</v>
      </c>
      <c r="F253" s="169" t="s">
        <v>1825</v>
      </c>
      <c r="G253" s="169" t="s">
        <v>1373</v>
      </c>
      <c r="H253" s="169"/>
    </row>
    <row r="254" spans="1:8" ht="11.25">
      <c r="A254" s="169" t="s">
        <v>912</v>
      </c>
      <c r="B254" s="169" t="s">
        <v>913</v>
      </c>
      <c r="C254" s="169" t="s">
        <v>910</v>
      </c>
      <c r="D254" s="169" t="s">
        <v>1823</v>
      </c>
      <c r="E254" s="169" t="s">
        <v>1826</v>
      </c>
      <c r="F254" s="169"/>
      <c r="G254" s="169" t="s">
        <v>1373</v>
      </c>
      <c r="H254" s="169"/>
    </row>
    <row r="255" spans="1:7" ht="11.25">
      <c r="A255" s="169" t="s">
        <v>1827</v>
      </c>
      <c r="B255" s="169" t="s">
        <v>1191</v>
      </c>
      <c r="C255" s="169" t="s">
        <v>1640</v>
      </c>
      <c r="D255" s="20" t="s">
        <v>1641</v>
      </c>
      <c r="E255" s="169"/>
      <c r="G255" s="20" t="s">
        <v>1345</v>
      </c>
    </row>
    <row r="256" spans="1:8" ht="11.25">
      <c r="A256" s="169" t="s">
        <v>914</v>
      </c>
      <c r="B256" s="169" t="s">
        <v>1828</v>
      </c>
      <c r="C256" s="169" t="s">
        <v>1829</v>
      </c>
      <c r="D256" s="169" t="s">
        <v>1830</v>
      </c>
      <c r="E256" s="169"/>
      <c r="F256" s="169"/>
      <c r="G256" s="169" t="s">
        <v>1373</v>
      </c>
      <c r="H256" s="169"/>
    </row>
    <row r="257" spans="1:7" ht="11.25">
      <c r="A257" s="169" t="s">
        <v>918</v>
      </c>
      <c r="B257" s="169" t="s">
        <v>919</v>
      </c>
      <c r="C257" s="169" t="s">
        <v>1772</v>
      </c>
      <c r="D257" s="169" t="s">
        <v>1773</v>
      </c>
      <c r="E257" s="169"/>
      <c r="G257" s="20" t="s">
        <v>1345</v>
      </c>
    </row>
    <row r="258" spans="1:7" ht="11.25">
      <c r="A258" s="20" t="s">
        <v>1354</v>
      </c>
      <c r="B258" s="169" t="s">
        <v>1352</v>
      </c>
      <c r="C258" s="20" t="s">
        <v>227</v>
      </c>
      <c r="D258" s="20" t="s">
        <v>1353</v>
      </c>
      <c r="G258" s="20" t="s">
        <v>1345</v>
      </c>
    </row>
    <row r="259" spans="1:7" ht="11.25">
      <c r="A259" s="169" t="s">
        <v>1831</v>
      </c>
      <c r="B259" s="169" t="s">
        <v>1832</v>
      </c>
      <c r="C259" s="169" t="s">
        <v>1254</v>
      </c>
      <c r="D259" s="169" t="s">
        <v>1833</v>
      </c>
      <c r="E259" s="169"/>
      <c r="G259" s="20" t="s">
        <v>1345</v>
      </c>
    </row>
    <row r="260" spans="1:7" ht="11.25">
      <c r="A260" s="20" t="s">
        <v>1357</v>
      </c>
      <c r="B260" s="169" t="s">
        <v>226</v>
      </c>
      <c r="C260" s="20" t="s">
        <v>1349</v>
      </c>
      <c r="D260" s="171" t="s">
        <v>1349</v>
      </c>
      <c r="G260" s="20" t="s">
        <v>1345</v>
      </c>
    </row>
    <row r="261" spans="1:7" ht="11.25">
      <c r="A261" s="20" t="s">
        <v>1386</v>
      </c>
      <c r="B261" s="169" t="s">
        <v>752</v>
      </c>
      <c r="C261" s="20" t="s">
        <v>1384</v>
      </c>
      <c r="D261" s="20" t="s">
        <v>1385</v>
      </c>
      <c r="G261" s="20" t="s">
        <v>1345</v>
      </c>
    </row>
    <row r="262" spans="1:7" ht="11.25">
      <c r="A262" s="169" t="s">
        <v>1834</v>
      </c>
      <c r="B262" s="169" t="s">
        <v>1123</v>
      </c>
      <c r="C262" s="169" t="s">
        <v>1124</v>
      </c>
      <c r="D262" s="169" t="s">
        <v>1835</v>
      </c>
      <c r="E262" s="169"/>
      <c r="G262" s="20" t="s">
        <v>1345</v>
      </c>
    </row>
    <row r="263" spans="1:8" ht="11.25">
      <c r="A263" s="169" t="s">
        <v>922</v>
      </c>
      <c r="B263" s="169" t="s">
        <v>1836</v>
      </c>
      <c r="C263" s="169" t="s">
        <v>924</v>
      </c>
      <c r="D263" s="169" t="s">
        <v>1837</v>
      </c>
      <c r="E263" s="169"/>
      <c r="F263" s="169"/>
      <c r="G263" s="169" t="s">
        <v>1373</v>
      </c>
      <c r="H263" s="169"/>
    </row>
    <row r="264" spans="1:8" ht="11.25">
      <c r="A264" s="169" t="s">
        <v>926</v>
      </c>
      <c r="B264" s="169" t="s">
        <v>1838</v>
      </c>
      <c r="C264" s="169" t="s">
        <v>1839</v>
      </c>
      <c r="D264" s="169" t="s">
        <v>1840</v>
      </c>
      <c r="E264" s="169"/>
      <c r="F264" s="169"/>
      <c r="G264" s="169" t="s">
        <v>1373</v>
      </c>
      <c r="H264" s="169"/>
    </row>
    <row r="265" spans="1:7" ht="11.25">
      <c r="A265" s="169" t="s">
        <v>1389</v>
      </c>
      <c r="B265" s="169" t="s">
        <v>756</v>
      </c>
      <c r="C265" s="169" t="s">
        <v>757</v>
      </c>
      <c r="D265" s="169" t="s">
        <v>1388</v>
      </c>
      <c r="E265" s="169"/>
      <c r="G265" s="20" t="s">
        <v>1345</v>
      </c>
    </row>
    <row r="266" spans="1:7" ht="11.25">
      <c r="A266" s="169" t="s">
        <v>1841</v>
      </c>
      <c r="B266" s="169" t="s">
        <v>933</v>
      </c>
      <c r="C266" s="169" t="s">
        <v>1349</v>
      </c>
      <c r="D266" s="169" t="s">
        <v>1349</v>
      </c>
      <c r="E266" s="169"/>
      <c r="G266" s="20" t="s">
        <v>1345</v>
      </c>
    </row>
    <row r="267" spans="1:8" ht="11.25">
      <c r="A267" s="169" t="s">
        <v>1842</v>
      </c>
      <c r="B267" s="169" t="s">
        <v>1744</v>
      </c>
      <c r="C267" s="169" t="s">
        <v>1745</v>
      </c>
      <c r="D267" s="169" t="s">
        <v>1746</v>
      </c>
      <c r="E267" s="169" t="s">
        <v>1743</v>
      </c>
      <c r="F267" s="169"/>
      <c r="G267" s="169" t="s">
        <v>1756</v>
      </c>
      <c r="H267" s="169"/>
    </row>
    <row r="268" spans="1:8" ht="11.25">
      <c r="A268" s="169" t="s">
        <v>934</v>
      </c>
      <c r="B268" s="169" t="s">
        <v>1843</v>
      </c>
      <c r="C268" s="169" t="s">
        <v>936</v>
      </c>
      <c r="D268" s="169" t="s">
        <v>937</v>
      </c>
      <c r="E268" s="169"/>
      <c r="F268" s="169"/>
      <c r="G268" s="169" t="s">
        <v>1373</v>
      </c>
      <c r="H268" s="169"/>
    </row>
    <row r="269" spans="1:8" ht="11.25">
      <c r="A269" s="169" t="s">
        <v>938</v>
      </c>
      <c r="B269" s="169" t="s">
        <v>1637</v>
      </c>
      <c r="C269" s="169" t="s">
        <v>940</v>
      </c>
      <c r="D269" s="169" t="s">
        <v>1638</v>
      </c>
      <c r="E269" s="169" t="s">
        <v>1636</v>
      </c>
      <c r="F269" s="169"/>
      <c r="G269" s="169" t="s">
        <v>1373</v>
      </c>
      <c r="H269" s="169"/>
    </row>
    <row r="270" spans="1:8" ht="11.25">
      <c r="A270" s="169" t="s">
        <v>942</v>
      </c>
      <c r="B270" s="169" t="s">
        <v>943</v>
      </c>
      <c r="C270" s="169" t="s">
        <v>944</v>
      </c>
      <c r="D270" s="169" t="s">
        <v>1508</v>
      </c>
      <c r="E270" s="169" t="s">
        <v>1507</v>
      </c>
      <c r="F270" s="169"/>
      <c r="G270" s="169" t="s">
        <v>1373</v>
      </c>
      <c r="H270" s="169"/>
    </row>
    <row r="271" spans="1:8" ht="11.25">
      <c r="A271" s="169" t="s">
        <v>946</v>
      </c>
      <c r="B271" s="169" t="s">
        <v>947</v>
      </c>
      <c r="C271" s="169" t="s">
        <v>948</v>
      </c>
      <c r="D271" s="169" t="s">
        <v>949</v>
      </c>
      <c r="E271" s="169" t="s">
        <v>1844</v>
      </c>
      <c r="F271" s="169"/>
      <c r="G271" s="169" t="s">
        <v>1373</v>
      </c>
      <c r="H271" s="169"/>
    </row>
    <row r="272" spans="1:7" ht="11.25">
      <c r="A272" s="169" t="s">
        <v>1545</v>
      </c>
      <c r="B272" s="169" t="s">
        <v>591</v>
      </c>
      <c r="C272" s="169" t="s">
        <v>592</v>
      </c>
      <c r="D272" s="178" t="s">
        <v>1544</v>
      </c>
      <c r="E272" s="169"/>
      <c r="G272" s="20" t="s">
        <v>1345</v>
      </c>
    </row>
    <row r="273" spans="1:7" ht="11.25">
      <c r="A273" s="169" t="s">
        <v>1423</v>
      </c>
      <c r="B273" s="169" t="s">
        <v>1421</v>
      </c>
      <c r="C273" s="169" t="s">
        <v>321</v>
      </c>
      <c r="D273" s="169" t="s">
        <v>1422</v>
      </c>
      <c r="E273" s="169"/>
      <c r="G273" s="20" t="s">
        <v>1345</v>
      </c>
    </row>
    <row r="274" spans="1:7" ht="11.25">
      <c r="A274" s="169" t="s">
        <v>1845</v>
      </c>
      <c r="B274" s="169" t="s">
        <v>1017</v>
      </c>
      <c r="C274" s="169" t="s">
        <v>1018</v>
      </c>
      <c r="D274" s="169" t="s">
        <v>1846</v>
      </c>
      <c r="E274" s="169"/>
      <c r="G274" s="20" t="s">
        <v>1345</v>
      </c>
    </row>
    <row r="275" spans="1:8" ht="11.25">
      <c r="A275" s="169" t="s">
        <v>954</v>
      </c>
      <c r="B275" s="169" t="s">
        <v>1847</v>
      </c>
      <c r="C275" s="169" t="s">
        <v>956</v>
      </c>
      <c r="D275" s="169" t="s">
        <v>957</v>
      </c>
      <c r="E275" s="169"/>
      <c r="F275" s="169"/>
      <c r="G275" s="169" t="s">
        <v>1373</v>
      </c>
      <c r="H275" s="169"/>
    </row>
    <row r="276" spans="1:7" ht="11.25">
      <c r="A276" s="169" t="s">
        <v>1848</v>
      </c>
      <c r="B276" s="169" t="s">
        <v>1849</v>
      </c>
      <c r="C276" s="169" t="s">
        <v>1289</v>
      </c>
      <c r="D276" s="169" t="s">
        <v>1850</v>
      </c>
      <c r="E276" s="169"/>
      <c r="G276" s="20" t="s">
        <v>1345</v>
      </c>
    </row>
    <row r="277" spans="1:8" ht="11.25">
      <c r="A277" s="169" t="s">
        <v>958</v>
      </c>
      <c r="B277" s="169" t="s">
        <v>959</v>
      </c>
      <c r="C277" s="169" t="s">
        <v>960</v>
      </c>
      <c r="D277" s="169" t="s">
        <v>1704</v>
      </c>
      <c r="E277" s="169" t="s">
        <v>1851</v>
      </c>
      <c r="F277" s="169" t="s">
        <v>1703</v>
      </c>
      <c r="G277" s="169" t="s">
        <v>1373</v>
      </c>
      <c r="H277" s="169"/>
    </row>
    <row r="278" spans="1:8" ht="11.25">
      <c r="A278" s="169" t="s">
        <v>962</v>
      </c>
      <c r="B278" s="169" t="s">
        <v>963</v>
      </c>
      <c r="C278" s="169" t="s">
        <v>964</v>
      </c>
      <c r="D278" s="169" t="s">
        <v>1852</v>
      </c>
      <c r="E278" s="169" t="s">
        <v>1853</v>
      </c>
      <c r="F278" s="169" t="s">
        <v>1854</v>
      </c>
      <c r="G278" s="169" t="s">
        <v>1373</v>
      </c>
      <c r="H278" s="169"/>
    </row>
    <row r="279" spans="1:7" ht="11.25">
      <c r="A279" s="169" t="s">
        <v>1854</v>
      </c>
      <c r="B279" s="169" t="s">
        <v>963</v>
      </c>
      <c r="C279" s="169" t="s">
        <v>964</v>
      </c>
      <c r="D279" s="169" t="s">
        <v>1852</v>
      </c>
      <c r="E279" s="169"/>
      <c r="G279" s="20" t="s">
        <v>1345</v>
      </c>
    </row>
    <row r="280" spans="1:7" ht="11.25">
      <c r="A280" s="169" t="s">
        <v>1855</v>
      </c>
      <c r="B280" s="169" t="s">
        <v>995</v>
      </c>
      <c r="C280" s="169" t="s">
        <v>996</v>
      </c>
      <c r="D280" s="169" t="s">
        <v>1856</v>
      </c>
      <c r="E280" s="169"/>
      <c r="G280" s="20" t="s">
        <v>1345</v>
      </c>
    </row>
    <row r="281" spans="1:8" ht="11.25">
      <c r="A281" s="169" t="s">
        <v>966</v>
      </c>
      <c r="B281" s="169" t="s">
        <v>967</v>
      </c>
      <c r="C281" s="169" t="s">
        <v>968</v>
      </c>
      <c r="D281" s="169" t="s">
        <v>969</v>
      </c>
      <c r="E281" s="169" t="s">
        <v>1515</v>
      </c>
      <c r="F281" s="169"/>
      <c r="G281" s="169" t="s">
        <v>1373</v>
      </c>
      <c r="H281" s="169"/>
    </row>
    <row r="282" spans="1:8" ht="11.25">
      <c r="A282" s="169" t="s">
        <v>970</v>
      </c>
      <c r="B282" s="169" t="s">
        <v>971</v>
      </c>
      <c r="C282" s="169" t="s">
        <v>972</v>
      </c>
      <c r="D282" s="169" t="s">
        <v>973</v>
      </c>
      <c r="E282" s="169" t="s">
        <v>1857</v>
      </c>
      <c r="F282" s="169"/>
      <c r="G282" s="169" t="s">
        <v>1373</v>
      </c>
      <c r="H282" s="169"/>
    </row>
    <row r="283" spans="1:7" ht="11.25">
      <c r="A283" s="169" t="s">
        <v>1858</v>
      </c>
      <c r="B283" s="169" t="s">
        <v>1187</v>
      </c>
      <c r="C283" s="169" t="s">
        <v>1640</v>
      </c>
      <c r="D283" s="20" t="s">
        <v>1641</v>
      </c>
      <c r="E283" s="169"/>
      <c r="G283" s="20" t="s">
        <v>1345</v>
      </c>
    </row>
    <row r="284" spans="1:8" ht="11.25">
      <c r="A284" s="169" t="s">
        <v>978</v>
      </c>
      <c r="B284" s="169" t="s">
        <v>979</v>
      </c>
      <c r="C284" s="169" t="s">
        <v>1859</v>
      </c>
      <c r="D284" s="169" t="s">
        <v>1860</v>
      </c>
      <c r="E284" s="169"/>
      <c r="F284" s="169"/>
      <c r="G284" s="169" t="s">
        <v>1373</v>
      </c>
      <c r="H284" s="169"/>
    </row>
    <row r="285" spans="1:8" ht="11.25">
      <c r="A285" s="169" t="s">
        <v>984</v>
      </c>
      <c r="B285" s="169" t="s">
        <v>1861</v>
      </c>
      <c r="C285" s="169" t="s">
        <v>986</v>
      </c>
      <c r="D285" s="169" t="s">
        <v>1862</v>
      </c>
      <c r="E285" s="169"/>
      <c r="F285" s="169"/>
      <c r="G285" s="169" t="s">
        <v>1373</v>
      </c>
      <c r="H285" s="169"/>
    </row>
    <row r="286" spans="1:7" ht="11.25">
      <c r="A286" s="169" t="s">
        <v>1863</v>
      </c>
      <c r="B286" s="169" t="s">
        <v>1864</v>
      </c>
      <c r="C286" s="169" t="s">
        <v>1865</v>
      </c>
      <c r="D286" s="169" t="s">
        <v>1866</v>
      </c>
      <c r="E286" s="169"/>
      <c r="G286" s="20" t="s">
        <v>1345</v>
      </c>
    </row>
    <row r="287" spans="1:8" ht="12.75">
      <c r="A287" s="169" t="s">
        <v>1867</v>
      </c>
      <c r="B287" s="174" t="s">
        <v>1392</v>
      </c>
      <c r="C287" s="169" t="s">
        <v>1393</v>
      </c>
      <c r="D287" s="169" t="s">
        <v>1394</v>
      </c>
      <c r="E287" s="169" t="s">
        <v>1391</v>
      </c>
      <c r="F287" s="169"/>
      <c r="G287" s="169" t="s">
        <v>566</v>
      </c>
      <c r="H287" s="174" t="s">
        <v>1265</v>
      </c>
    </row>
    <row r="288" spans="1:8" ht="11.25">
      <c r="A288" s="169" t="s">
        <v>1868</v>
      </c>
      <c r="B288" s="169" t="s">
        <v>1511</v>
      </c>
      <c r="C288" s="169" t="s">
        <v>1349</v>
      </c>
      <c r="D288" s="169" t="s">
        <v>1349</v>
      </c>
      <c r="E288" s="169" t="s">
        <v>1510</v>
      </c>
      <c r="F288" s="169"/>
      <c r="G288" s="169" t="s">
        <v>566</v>
      </c>
      <c r="H288" s="169" t="s">
        <v>537</v>
      </c>
    </row>
    <row r="289" spans="1:8" ht="11.25">
      <c r="A289" s="169" t="s">
        <v>988</v>
      </c>
      <c r="B289" s="169" t="s">
        <v>989</v>
      </c>
      <c r="C289" s="169" t="s">
        <v>1576</v>
      </c>
      <c r="D289" s="169" t="s">
        <v>1577</v>
      </c>
      <c r="E289" s="169" t="s">
        <v>1575</v>
      </c>
      <c r="F289" s="169" t="s">
        <v>1688</v>
      </c>
      <c r="G289" s="169" t="s">
        <v>1373</v>
      </c>
      <c r="H289" s="169"/>
    </row>
    <row r="290" spans="1:8" ht="11.25">
      <c r="A290" s="169" t="s">
        <v>992</v>
      </c>
      <c r="B290" s="169" t="s">
        <v>993</v>
      </c>
      <c r="C290" s="169" t="s">
        <v>990</v>
      </c>
      <c r="D290" s="169" t="s">
        <v>991</v>
      </c>
      <c r="E290" s="169" t="s">
        <v>1869</v>
      </c>
      <c r="F290" s="169"/>
      <c r="G290" s="169" t="s">
        <v>1373</v>
      </c>
      <c r="H290" s="169"/>
    </row>
    <row r="291" spans="1:8" ht="11.25">
      <c r="A291" s="169" t="s">
        <v>994</v>
      </c>
      <c r="B291" s="169" t="s">
        <v>995</v>
      </c>
      <c r="C291" s="169" t="s">
        <v>996</v>
      </c>
      <c r="D291" s="169" t="s">
        <v>1856</v>
      </c>
      <c r="E291" s="169" t="s">
        <v>1855</v>
      </c>
      <c r="F291" s="169"/>
      <c r="G291" s="169" t="s">
        <v>1373</v>
      </c>
      <c r="H291" s="169"/>
    </row>
    <row r="292" spans="1:8" ht="11.25">
      <c r="A292" s="169" t="s">
        <v>998</v>
      </c>
      <c r="B292" s="169" t="s">
        <v>999</v>
      </c>
      <c r="C292" s="169" t="s">
        <v>1870</v>
      </c>
      <c r="D292" s="169" t="s">
        <v>1871</v>
      </c>
      <c r="E292" s="169" t="s">
        <v>1872</v>
      </c>
      <c r="F292" s="169"/>
      <c r="G292" s="169" t="s">
        <v>1373</v>
      </c>
      <c r="H292" s="169"/>
    </row>
    <row r="293" spans="1:7" ht="11.25">
      <c r="A293" s="169" t="s">
        <v>1857</v>
      </c>
      <c r="B293" s="169" t="s">
        <v>971</v>
      </c>
      <c r="C293" s="169" t="s">
        <v>972</v>
      </c>
      <c r="D293" s="169" t="s">
        <v>973</v>
      </c>
      <c r="E293" s="169"/>
      <c r="G293" s="20" t="s">
        <v>1345</v>
      </c>
    </row>
    <row r="294" spans="1:8" ht="11.25">
      <c r="A294" s="169" t="s">
        <v>1002</v>
      </c>
      <c r="B294" s="169" t="s">
        <v>1873</v>
      </c>
      <c r="C294" s="169" t="s">
        <v>1004</v>
      </c>
      <c r="D294" s="169" t="s">
        <v>1874</v>
      </c>
      <c r="E294" s="169"/>
      <c r="F294" s="169"/>
      <c r="G294" s="169" t="s">
        <v>1373</v>
      </c>
      <c r="H294" s="169"/>
    </row>
    <row r="295" spans="1:7" ht="11.25">
      <c r="A295" s="169" t="s">
        <v>1805</v>
      </c>
      <c r="B295" s="169" t="s">
        <v>869</v>
      </c>
      <c r="C295" s="169" t="s">
        <v>1349</v>
      </c>
      <c r="D295" s="169" t="s">
        <v>1349</v>
      </c>
      <c r="E295" s="169"/>
      <c r="G295" s="20" t="s">
        <v>1345</v>
      </c>
    </row>
    <row r="296" spans="1:7" ht="11.25">
      <c r="A296" s="169" t="s">
        <v>1875</v>
      </c>
      <c r="B296" s="169" t="s">
        <v>1021</v>
      </c>
      <c r="C296" s="169" t="s">
        <v>1026</v>
      </c>
      <c r="D296" s="169" t="s">
        <v>1876</v>
      </c>
      <c r="E296" s="169"/>
      <c r="G296" s="20" t="s">
        <v>1345</v>
      </c>
    </row>
    <row r="297" spans="1:8" ht="11.25">
      <c r="A297" s="169" t="s">
        <v>1006</v>
      </c>
      <c r="B297" s="169" t="s">
        <v>1007</v>
      </c>
      <c r="C297" s="169" t="s">
        <v>1008</v>
      </c>
      <c r="D297" s="169" t="s">
        <v>1009</v>
      </c>
      <c r="E297" s="169" t="s">
        <v>1724</v>
      </c>
      <c r="F297" s="169"/>
      <c r="G297" s="169" t="s">
        <v>1373</v>
      </c>
      <c r="H297" s="169"/>
    </row>
    <row r="298" spans="1:8" ht="11.25">
      <c r="A298" s="169" t="s">
        <v>1010</v>
      </c>
      <c r="B298" s="169" t="s">
        <v>1011</v>
      </c>
      <c r="C298" s="169" t="s">
        <v>1008</v>
      </c>
      <c r="D298" s="169" t="s">
        <v>1009</v>
      </c>
      <c r="E298" s="169" t="s">
        <v>1877</v>
      </c>
      <c r="F298" s="169"/>
      <c r="G298" s="169" t="s">
        <v>1373</v>
      </c>
      <c r="H298" s="169"/>
    </row>
    <row r="299" spans="1:7" ht="11.25">
      <c r="A299" s="169" t="s">
        <v>1671</v>
      </c>
      <c r="B299" s="169" t="s">
        <v>1069</v>
      </c>
      <c r="C299" s="169" t="s">
        <v>1669</v>
      </c>
      <c r="D299" s="20" t="s">
        <v>1670</v>
      </c>
      <c r="E299" s="169"/>
      <c r="G299" s="20" t="s">
        <v>1345</v>
      </c>
    </row>
    <row r="300" spans="1:8" ht="11.25">
      <c r="A300" s="169" t="s">
        <v>1012</v>
      </c>
      <c r="B300" s="169" t="s">
        <v>1013</v>
      </c>
      <c r="C300" s="169" t="s">
        <v>1500</v>
      </c>
      <c r="D300" s="20" t="s">
        <v>1501</v>
      </c>
      <c r="E300" s="169" t="s">
        <v>1625</v>
      </c>
      <c r="F300" s="169" t="s">
        <v>1499</v>
      </c>
      <c r="G300" s="169" t="s">
        <v>1373</v>
      </c>
      <c r="H300" s="169"/>
    </row>
    <row r="301" spans="1:8" ht="11.25">
      <c r="A301" s="169" t="s">
        <v>1016</v>
      </c>
      <c r="B301" s="169" t="s">
        <v>1017</v>
      </c>
      <c r="C301" s="169" t="s">
        <v>1018</v>
      </c>
      <c r="D301" s="169" t="s">
        <v>1846</v>
      </c>
      <c r="E301" s="169" t="s">
        <v>1845</v>
      </c>
      <c r="F301" s="169"/>
      <c r="G301" s="169" t="s">
        <v>1373</v>
      </c>
      <c r="H301" s="169"/>
    </row>
    <row r="302" spans="1:8" ht="11.25">
      <c r="A302" s="169" t="s">
        <v>1020</v>
      </c>
      <c r="B302" s="169" t="s">
        <v>1021</v>
      </c>
      <c r="C302" s="169" t="s">
        <v>1026</v>
      </c>
      <c r="D302" s="169" t="s">
        <v>1876</v>
      </c>
      <c r="E302" s="169" t="s">
        <v>1878</v>
      </c>
      <c r="F302" s="169" t="s">
        <v>1875</v>
      </c>
      <c r="G302" s="169" t="s">
        <v>1373</v>
      </c>
      <c r="H302" s="169"/>
    </row>
    <row r="303" spans="1:7" ht="11.25">
      <c r="A303" s="169" t="s">
        <v>1028</v>
      </c>
      <c r="B303" s="169" t="s">
        <v>1029</v>
      </c>
      <c r="C303" s="169" t="s">
        <v>1349</v>
      </c>
      <c r="D303" s="169" t="s">
        <v>1349</v>
      </c>
      <c r="E303" s="169"/>
      <c r="G303" s="20" t="s">
        <v>1345</v>
      </c>
    </row>
    <row r="304" spans="1:8" ht="11.25">
      <c r="A304" s="169" t="s">
        <v>1030</v>
      </c>
      <c r="B304" s="169" t="s">
        <v>1879</v>
      </c>
      <c r="C304" s="169" t="s">
        <v>1880</v>
      </c>
      <c r="D304" s="169" t="s">
        <v>1881</v>
      </c>
      <c r="E304" s="169"/>
      <c r="F304" s="169"/>
      <c r="G304" s="169" t="s">
        <v>1373</v>
      </c>
      <c r="H304" s="169"/>
    </row>
    <row r="305" spans="1:7" ht="11.25">
      <c r="A305" s="169" t="s">
        <v>1882</v>
      </c>
      <c r="B305" s="169" t="s">
        <v>1278</v>
      </c>
      <c r="C305" s="169" t="s">
        <v>1279</v>
      </c>
      <c r="D305" s="169" t="s">
        <v>1280</v>
      </c>
      <c r="E305" s="169"/>
      <c r="G305" s="20" t="s">
        <v>1345</v>
      </c>
    </row>
    <row r="306" spans="1:7" ht="11.25">
      <c r="A306" s="169" t="s">
        <v>1824</v>
      </c>
      <c r="B306" s="169" t="s">
        <v>909</v>
      </c>
      <c r="C306" s="169" t="s">
        <v>910</v>
      </c>
      <c r="D306" s="169" t="s">
        <v>1823</v>
      </c>
      <c r="E306" s="169"/>
      <c r="G306" s="20" t="s">
        <v>1345</v>
      </c>
    </row>
    <row r="307" spans="1:8" ht="11.25">
      <c r="A307" s="169" t="s">
        <v>1034</v>
      </c>
      <c r="B307" s="169" t="s">
        <v>1035</v>
      </c>
      <c r="C307" s="169" t="s">
        <v>1572</v>
      </c>
      <c r="D307" s="169" t="s">
        <v>1573</v>
      </c>
      <c r="E307" s="169" t="s">
        <v>1571</v>
      </c>
      <c r="F307" s="169"/>
      <c r="G307" s="169" t="s">
        <v>1373</v>
      </c>
      <c r="H307" s="169"/>
    </row>
    <row r="308" spans="1:7" ht="11.25">
      <c r="A308" s="169" t="s">
        <v>1826</v>
      </c>
      <c r="B308" s="169" t="s">
        <v>913</v>
      </c>
      <c r="C308" s="169" t="s">
        <v>910</v>
      </c>
      <c r="D308" s="169" t="s">
        <v>1823</v>
      </c>
      <c r="E308" s="169"/>
      <c r="G308" s="20" t="s">
        <v>1345</v>
      </c>
    </row>
    <row r="309" spans="1:8" ht="11.25">
      <c r="A309" s="169" t="s">
        <v>1040</v>
      </c>
      <c r="B309" s="169" t="s">
        <v>1883</v>
      </c>
      <c r="C309" s="169" t="s">
        <v>1042</v>
      </c>
      <c r="D309" s="169" t="s">
        <v>1884</v>
      </c>
      <c r="E309" s="169"/>
      <c r="F309" s="169"/>
      <c r="G309" s="169" t="s">
        <v>1373</v>
      </c>
      <c r="H309" s="169"/>
    </row>
    <row r="310" spans="1:8" ht="11.25">
      <c r="A310" s="169" t="s">
        <v>1044</v>
      </c>
      <c r="B310" s="169" t="s">
        <v>1885</v>
      </c>
      <c r="C310" s="169" t="s">
        <v>1886</v>
      </c>
      <c r="D310" s="169" t="s">
        <v>1887</v>
      </c>
      <c r="E310" s="169" t="s">
        <v>1888</v>
      </c>
      <c r="F310" s="169"/>
      <c r="G310" s="169" t="s">
        <v>1373</v>
      </c>
      <c r="H310" s="169"/>
    </row>
    <row r="311" spans="1:7" ht="11.25">
      <c r="A311" s="169" t="s">
        <v>1775</v>
      </c>
      <c r="B311" s="169" t="s">
        <v>853</v>
      </c>
      <c r="C311" s="169" t="s">
        <v>850</v>
      </c>
      <c r="D311" s="20" t="s">
        <v>1528</v>
      </c>
      <c r="E311" s="169"/>
      <c r="G311" s="20" t="s">
        <v>1345</v>
      </c>
    </row>
    <row r="312" spans="1:7" ht="11.25">
      <c r="A312" s="20" t="s">
        <v>1557</v>
      </c>
      <c r="B312" s="169" t="s">
        <v>1555</v>
      </c>
      <c r="C312" s="20" t="s">
        <v>608</v>
      </c>
      <c r="D312" s="20" t="s">
        <v>1556</v>
      </c>
      <c r="G312" s="20" t="s">
        <v>1345</v>
      </c>
    </row>
    <row r="313" spans="1:7" ht="11.25">
      <c r="A313" s="20" t="s">
        <v>1732</v>
      </c>
      <c r="B313" s="169" t="s">
        <v>803</v>
      </c>
      <c r="C313" s="20" t="s">
        <v>804</v>
      </c>
      <c r="D313" s="20" t="s">
        <v>1731</v>
      </c>
      <c r="G313" s="20" t="s">
        <v>1345</v>
      </c>
    </row>
    <row r="314" spans="1:8" ht="11.25">
      <c r="A314" s="169" t="s">
        <v>1050</v>
      </c>
      <c r="B314" s="169" t="s">
        <v>1889</v>
      </c>
      <c r="C314" s="169" t="s">
        <v>1052</v>
      </c>
      <c r="D314" s="169" t="s">
        <v>1053</v>
      </c>
      <c r="E314" s="169"/>
      <c r="F314" s="169"/>
      <c r="G314" s="169" t="s">
        <v>1373</v>
      </c>
      <c r="H314" s="169"/>
    </row>
    <row r="315" spans="1:8" ht="11.25">
      <c r="A315" s="169" t="s">
        <v>1890</v>
      </c>
      <c r="B315" s="169" t="s">
        <v>1690</v>
      </c>
      <c r="C315" s="169" t="s">
        <v>1691</v>
      </c>
      <c r="D315" s="169" t="s">
        <v>1692</v>
      </c>
      <c r="E315" s="169" t="s">
        <v>1689</v>
      </c>
      <c r="F315" s="169"/>
      <c r="G315" s="169" t="s">
        <v>1756</v>
      </c>
      <c r="H315" s="169"/>
    </row>
    <row r="316" spans="1:7" ht="11.25">
      <c r="A316" s="20" t="s">
        <v>1359</v>
      </c>
      <c r="B316" s="169" t="s">
        <v>233</v>
      </c>
      <c r="C316" s="20" t="s">
        <v>1349</v>
      </c>
      <c r="D316" s="171" t="s">
        <v>1349</v>
      </c>
      <c r="G316" s="20" t="s">
        <v>1345</v>
      </c>
    </row>
    <row r="317" spans="1:7" ht="11.25">
      <c r="A317" s="169" t="s">
        <v>1891</v>
      </c>
      <c r="B317" s="169" t="s">
        <v>1167</v>
      </c>
      <c r="C317" s="169" t="s">
        <v>1168</v>
      </c>
      <c r="D317" s="169" t="s">
        <v>1169</v>
      </c>
      <c r="E317" s="169"/>
      <c r="G317" s="20" t="s">
        <v>1345</v>
      </c>
    </row>
    <row r="318" spans="1:7" ht="11.25">
      <c r="A318" s="169" t="s">
        <v>1892</v>
      </c>
      <c r="B318" s="169" t="s">
        <v>1175</v>
      </c>
      <c r="C318" s="169" t="s">
        <v>1176</v>
      </c>
      <c r="D318" s="169" t="s">
        <v>1485</v>
      </c>
      <c r="E318" s="169"/>
      <c r="G318" s="20" t="s">
        <v>1345</v>
      </c>
    </row>
    <row r="319" spans="1:7" ht="11.25">
      <c r="A319" s="169" t="s">
        <v>1888</v>
      </c>
      <c r="B319" s="169" t="s">
        <v>1885</v>
      </c>
      <c r="C319" s="169" t="s">
        <v>1886</v>
      </c>
      <c r="D319" s="169" t="s">
        <v>1887</v>
      </c>
      <c r="E319" s="169"/>
      <c r="G319" s="20" t="s">
        <v>1345</v>
      </c>
    </row>
    <row r="320" spans="1:8" ht="11.25">
      <c r="A320" s="169" t="s">
        <v>1054</v>
      </c>
      <c r="B320" s="169" t="s">
        <v>1763</v>
      </c>
      <c r="C320" s="169" t="s">
        <v>1056</v>
      </c>
      <c r="D320" s="169" t="s">
        <v>1764</v>
      </c>
      <c r="E320" s="169" t="s">
        <v>1762</v>
      </c>
      <c r="F320" s="169"/>
      <c r="G320" s="169" t="s">
        <v>1373</v>
      </c>
      <c r="H320" s="169"/>
    </row>
    <row r="321" spans="1:7" ht="11.25">
      <c r="A321" s="169" t="s">
        <v>1893</v>
      </c>
      <c r="B321" s="169" t="s">
        <v>1894</v>
      </c>
      <c r="C321" s="169" t="s">
        <v>1895</v>
      </c>
      <c r="D321" s="175" t="s">
        <v>1896</v>
      </c>
      <c r="E321" s="169"/>
      <c r="G321" s="20" t="s">
        <v>1345</v>
      </c>
    </row>
    <row r="322" spans="1:7" ht="11.25">
      <c r="A322" s="169" t="s">
        <v>1648</v>
      </c>
      <c r="B322" s="169" t="s">
        <v>1646</v>
      </c>
      <c r="C322" s="169" t="s">
        <v>722</v>
      </c>
      <c r="D322" s="169" t="s">
        <v>1647</v>
      </c>
      <c r="E322" s="169"/>
      <c r="G322" s="20" t="s">
        <v>1345</v>
      </c>
    </row>
    <row r="323" spans="1:7" ht="11.25">
      <c r="A323" s="169" t="s">
        <v>1897</v>
      </c>
      <c r="B323" s="169" t="s">
        <v>1179</v>
      </c>
      <c r="C323" s="169" t="s">
        <v>1180</v>
      </c>
      <c r="D323" s="169" t="s">
        <v>1181</v>
      </c>
      <c r="E323" s="169"/>
      <c r="G323" s="20" t="s">
        <v>1345</v>
      </c>
    </row>
    <row r="324" spans="1:7" ht="11.25">
      <c r="A324" s="169" t="s">
        <v>1597</v>
      </c>
      <c r="B324" s="169" t="s">
        <v>664</v>
      </c>
      <c r="C324" s="169" t="s">
        <v>665</v>
      </c>
      <c r="D324" s="169" t="s">
        <v>666</v>
      </c>
      <c r="E324" s="169"/>
      <c r="G324" s="20" t="s">
        <v>1345</v>
      </c>
    </row>
    <row r="325" spans="1:7" ht="11.25">
      <c r="A325" s="169" t="s">
        <v>1602</v>
      </c>
      <c r="B325" s="169" t="s">
        <v>678</v>
      </c>
      <c r="C325" s="169" t="s">
        <v>679</v>
      </c>
      <c r="D325" s="169" t="s">
        <v>680</v>
      </c>
      <c r="E325" s="169"/>
      <c r="G325" s="20" t="s">
        <v>1345</v>
      </c>
    </row>
    <row r="326" spans="1:7" ht="11.25">
      <c r="A326" s="169" t="s">
        <v>1628</v>
      </c>
      <c r="B326" s="169" t="s">
        <v>1059</v>
      </c>
      <c r="C326" s="169" t="s">
        <v>1349</v>
      </c>
      <c r="D326" s="169" t="s">
        <v>1349</v>
      </c>
      <c r="E326" s="169"/>
      <c r="G326" s="20" t="s">
        <v>1345</v>
      </c>
    </row>
    <row r="327" spans="1:7" ht="11.25">
      <c r="A327" s="169" t="s">
        <v>1498</v>
      </c>
      <c r="B327" s="169" t="s">
        <v>1497</v>
      </c>
      <c r="C327" s="169" t="s">
        <v>382</v>
      </c>
      <c r="D327" s="169" t="s">
        <v>383</v>
      </c>
      <c r="E327" s="169"/>
      <c r="G327" s="20" t="s">
        <v>1345</v>
      </c>
    </row>
    <row r="328" spans="1:7" ht="11.25">
      <c r="A328" s="169" t="s">
        <v>1408</v>
      </c>
      <c r="B328" s="169" t="s">
        <v>288</v>
      </c>
      <c r="C328" s="169" t="s">
        <v>289</v>
      </c>
      <c r="D328" s="169" t="s">
        <v>1407</v>
      </c>
      <c r="E328" s="169"/>
      <c r="G328" s="20" t="s">
        <v>1345</v>
      </c>
    </row>
    <row r="329" spans="1:7" ht="11.25">
      <c r="A329" s="169" t="s">
        <v>1877</v>
      </c>
      <c r="B329" s="169" t="s">
        <v>1011</v>
      </c>
      <c r="C329" s="169" t="s">
        <v>1008</v>
      </c>
      <c r="D329" s="169" t="s">
        <v>1009</v>
      </c>
      <c r="E329" s="169"/>
      <c r="G329" s="20" t="s">
        <v>1345</v>
      </c>
    </row>
    <row r="330" spans="1:8" ht="11.25">
      <c r="A330" s="169" t="s">
        <v>1062</v>
      </c>
      <c r="B330" s="169" t="s">
        <v>1898</v>
      </c>
      <c r="C330" s="169" t="s">
        <v>1064</v>
      </c>
      <c r="D330" s="169" t="s">
        <v>1899</v>
      </c>
      <c r="E330" s="169"/>
      <c r="F330" s="169"/>
      <c r="G330" s="169" t="s">
        <v>1373</v>
      </c>
      <c r="H330" s="169"/>
    </row>
    <row r="331" spans="1:7" ht="11.25">
      <c r="A331" s="169" t="s">
        <v>1066</v>
      </c>
      <c r="B331" s="169" t="s">
        <v>1067</v>
      </c>
      <c r="C331" s="169" t="s">
        <v>1349</v>
      </c>
      <c r="D331" s="169" t="s">
        <v>1349</v>
      </c>
      <c r="E331" s="169"/>
      <c r="G331" s="20" t="s">
        <v>1345</v>
      </c>
    </row>
    <row r="332" spans="1:7" ht="11.25">
      <c r="A332" s="169" t="s">
        <v>1672</v>
      </c>
      <c r="B332" s="169" t="s">
        <v>1069</v>
      </c>
      <c r="C332" s="169" t="s">
        <v>1669</v>
      </c>
      <c r="D332" s="20" t="s">
        <v>1670</v>
      </c>
      <c r="E332" s="169"/>
      <c r="G332" s="20" t="s">
        <v>1345</v>
      </c>
    </row>
    <row r="333" spans="1:8" ht="11.25">
      <c r="A333" s="169" t="s">
        <v>1070</v>
      </c>
      <c r="B333" s="169" t="s">
        <v>1900</v>
      </c>
      <c r="C333" s="169" t="s">
        <v>1072</v>
      </c>
      <c r="D333" s="169" t="s">
        <v>1073</v>
      </c>
      <c r="E333" s="169"/>
      <c r="F333" s="169"/>
      <c r="G333" s="169" t="s">
        <v>1373</v>
      </c>
      <c r="H333" s="169"/>
    </row>
    <row r="334" spans="1:7" ht="11.25">
      <c r="A334" s="169" t="s">
        <v>1606</v>
      </c>
      <c r="B334" s="169" t="s">
        <v>686</v>
      </c>
      <c r="C334" s="169" t="s">
        <v>1460</v>
      </c>
      <c r="D334" s="169" t="s">
        <v>1461</v>
      </c>
      <c r="E334" s="169"/>
      <c r="G334" s="20" t="s">
        <v>1345</v>
      </c>
    </row>
    <row r="335" spans="1:7" ht="11.25">
      <c r="A335" s="169" t="s">
        <v>1901</v>
      </c>
      <c r="B335" s="169" t="s">
        <v>1466</v>
      </c>
      <c r="C335" s="169" t="s">
        <v>1467</v>
      </c>
      <c r="D335" s="169" t="s">
        <v>1468</v>
      </c>
      <c r="E335" s="169"/>
      <c r="G335" s="20" t="s">
        <v>1345</v>
      </c>
    </row>
    <row r="336" spans="1:8" ht="11.25">
      <c r="A336" s="169" t="s">
        <v>1074</v>
      </c>
      <c r="B336" s="169" t="s">
        <v>1466</v>
      </c>
      <c r="C336" s="169" t="s">
        <v>1467</v>
      </c>
      <c r="D336" s="169" t="s">
        <v>1468</v>
      </c>
      <c r="E336" s="169" t="s">
        <v>1901</v>
      </c>
      <c r="F336" s="169" t="s">
        <v>1465</v>
      </c>
      <c r="G336" s="169" t="s">
        <v>1373</v>
      </c>
      <c r="H336" s="169"/>
    </row>
    <row r="337" spans="1:8" ht="11.25">
      <c r="A337" s="169" t="s">
        <v>1078</v>
      </c>
      <c r="B337" s="169" t="s">
        <v>1473</v>
      </c>
      <c r="C337" s="169" t="s">
        <v>1474</v>
      </c>
      <c r="D337" s="169" t="s">
        <v>1475</v>
      </c>
      <c r="E337" s="169" t="s">
        <v>1472</v>
      </c>
      <c r="F337" s="169"/>
      <c r="G337" s="169" t="s">
        <v>1373</v>
      </c>
      <c r="H337" s="169"/>
    </row>
    <row r="338" spans="1:8" ht="11.25">
      <c r="A338" s="169" t="s">
        <v>1082</v>
      </c>
      <c r="B338" s="169" t="s">
        <v>1083</v>
      </c>
      <c r="C338" s="169" t="s">
        <v>1902</v>
      </c>
      <c r="D338" s="169" t="s">
        <v>1903</v>
      </c>
      <c r="E338" s="169" t="s">
        <v>1904</v>
      </c>
      <c r="F338" s="169"/>
      <c r="G338" s="169" t="s">
        <v>1373</v>
      </c>
      <c r="H338" s="169"/>
    </row>
    <row r="339" spans="1:8" ht="11.25">
      <c r="A339" s="169" t="s">
        <v>1086</v>
      </c>
      <c r="B339" s="169" t="s">
        <v>1087</v>
      </c>
      <c r="C339" s="169" t="s">
        <v>1088</v>
      </c>
      <c r="D339" s="169" t="s">
        <v>1905</v>
      </c>
      <c r="E339" s="169" t="s">
        <v>1906</v>
      </c>
      <c r="F339" s="169"/>
      <c r="G339" s="169" t="s">
        <v>1373</v>
      </c>
      <c r="H339" s="169"/>
    </row>
    <row r="340" spans="1:8" ht="11.25">
      <c r="A340" s="169" t="s">
        <v>1090</v>
      </c>
      <c r="B340" s="169" t="s">
        <v>1623</v>
      </c>
      <c r="C340" s="169" t="s">
        <v>1092</v>
      </c>
      <c r="D340" s="169" t="s">
        <v>1624</v>
      </c>
      <c r="E340" s="169" t="s">
        <v>1622</v>
      </c>
      <c r="F340" s="169"/>
      <c r="G340" s="169" t="s">
        <v>1373</v>
      </c>
      <c r="H340" s="169"/>
    </row>
    <row r="341" spans="1:8" ht="11.25">
      <c r="A341" s="169" t="s">
        <v>1094</v>
      </c>
      <c r="B341" s="169" t="s">
        <v>1907</v>
      </c>
      <c r="C341" s="169" t="s">
        <v>1908</v>
      </c>
      <c r="D341" s="169" t="s">
        <v>1909</v>
      </c>
      <c r="E341" s="169"/>
      <c r="F341" s="169"/>
      <c r="G341" s="169" t="s">
        <v>1373</v>
      </c>
      <c r="H341" s="169"/>
    </row>
    <row r="342" spans="1:7" ht="11.25">
      <c r="A342" s="20" t="s">
        <v>1562</v>
      </c>
      <c r="B342" s="169" t="s">
        <v>1560</v>
      </c>
      <c r="C342" s="20" t="s">
        <v>603</v>
      </c>
      <c r="D342" s="20" t="s">
        <v>1561</v>
      </c>
      <c r="G342" s="20" t="s">
        <v>1345</v>
      </c>
    </row>
    <row r="343" spans="1:7" ht="11.25">
      <c r="A343" s="169" t="s">
        <v>1390</v>
      </c>
      <c r="B343" s="169" t="s">
        <v>756</v>
      </c>
      <c r="C343" s="169" t="s">
        <v>757</v>
      </c>
      <c r="D343" s="169" t="s">
        <v>1388</v>
      </c>
      <c r="E343" s="169"/>
      <c r="G343" s="20" t="s">
        <v>1345</v>
      </c>
    </row>
    <row r="344" spans="1:7" ht="11.25">
      <c r="A344" s="169" t="s">
        <v>1910</v>
      </c>
      <c r="B344" s="169" t="s">
        <v>1911</v>
      </c>
      <c r="C344" s="169" t="s">
        <v>63</v>
      </c>
      <c r="D344" s="169" t="s">
        <v>64</v>
      </c>
      <c r="E344" s="169"/>
      <c r="G344" s="20" t="s">
        <v>1345</v>
      </c>
    </row>
    <row r="345" spans="1:7" ht="11.25">
      <c r="A345" s="169" t="s">
        <v>1807</v>
      </c>
      <c r="B345" s="169" t="s">
        <v>1103</v>
      </c>
      <c r="C345" s="169" t="s">
        <v>1349</v>
      </c>
      <c r="D345" s="169" t="s">
        <v>1349</v>
      </c>
      <c r="E345" s="169"/>
      <c r="G345" s="20" t="s">
        <v>1345</v>
      </c>
    </row>
    <row r="346" spans="1:7" ht="11.25">
      <c r="A346" s="169" t="s">
        <v>1680</v>
      </c>
      <c r="B346" s="169" t="s">
        <v>1105</v>
      </c>
      <c r="C346" s="169" t="s">
        <v>1349</v>
      </c>
      <c r="D346" s="169" t="s">
        <v>1349</v>
      </c>
      <c r="E346" s="169"/>
      <c r="G346" s="20" t="s">
        <v>1345</v>
      </c>
    </row>
    <row r="347" spans="1:7" ht="11.25">
      <c r="A347" s="169" t="s">
        <v>1912</v>
      </c>
      <c r="B347" s="169" t="s">
        <v>5</v>
      </c>
      <c r="C347" s="169" t="s">
        <v>1777</v>
      </c>
      <c r="D347" s="169" t="s">
        <v>1778</v>
      </c>
      <c r="E347" s="169"/>
      <c r="G347" s="20" t="s">
        <v>1345</v>
      </c>
    </row>
    <row r="348" spans="1:8" ht="11.25">
      <c r="A348" s="169" t="s">
        <v>1913</v>
      </c>
      <c r="B348" s="169" t="s">
        <v>1801</v>
      </c>
      <c r="C348" s="169" t="s">
        <v>1112</v>
      </c>
      <c r="D348" s="169" t="s">
        <v>1802</v>
      </c>
      <c r="E348" s="169" t="s">
        <v>1800</v>
      </c>
      <c r="F348" s="169"/>
      <c r="G348" s="169" t="s">
        <v>1373</v>
      </c>
      <c r="H348" s="169"/>
    </row>
    <row r="349" spans="1:7" ht="11.25">
      <c r="A349" s="169" t="s">
        <v>1417</v>
      </c>
      <c r="B349" s="169" t="s">
        <v>1415</v>
      </c>
      <c r="C349" s="169" t="s">
        <v>310</v>
      </c>
      <c r="D349" s="169" t="s">
        <v>1416</v>
      </c>
      <c r="E349" s="169"/>
      <c r="G349" s="20" t="s">
        <v>1345</v>
      </c>
    </row>
    <row r="350" spans="1:7" ht="11.25">
      <c r="A350" s="169" t="s">
        <v>1878</v>
      </c>
      <c r="B350" s="169" t="s">
        <v>1021</v>
      </c>
      <c r="C350" s="169" t="s">
        <v>1026</v>
      </c>
      <c r="D350" s="169" t="s">
        <v>1876</v>
      </c>
      <c r="E350" s="169"/>
      <c r="G350" s="20" t="s">
        <v>1345</v>
      </c>
    </row>
    <row r="351" spans="1:7" ht="11.25">
      <c r="A351" s="169" t="s">
        <v>1914</v>
      </c>
      <c r="B351" s="169" t="s">
        <v>1163</v>
      </c>
      <c r="C351" s="169" t="s">
        <v>1164</v>
      </c>
      <c r="D351" s="169" t="s">
        <v>1165</v>
      </c>
      <c r="E351" s="169"/>
      <c r="G351" s="20" t="s">
        <v>1345</v>
      </c>
    </row>
    <row r="352" spans="1:8" ht="11.25">
      <c r="A352" s="169" t="s">
        <v>1114</v>
      </c>
      <c r="B352" s="169" t="s">
        <v>1694</v>
      </c>
      <c r="C352" s="169" t="s">
        <v>1116</v>
      </c>
      <c r="D352" s="169" t="s">
        <v>1117</v>
      </c>
      <c r="E352" s="169" t="s">
        <v>1693</v>
      </c>
      <c r="F352" s="169"/>
      <c r="G352" s="169" t="s">
        <v>1373</v>
      </c>
      <c r="H352" s="169"/>
    </row>
    <row r="353" spans="1:7" ht="11.25">
      <c r="A353" s="169" t="s">
        <v>1480</v>
      </c>
      <c r="B353" s="169" t="s">
        <v>368</v>
      </c>
      <c r="C353" s="169" t="s">
        <v>1478</v>
      </c>
      <c r="D353" s="169" t="s">
        <v>1479</v>
      </c>
      <c r="E353" s="169"/>
      <c r="G353" s="20" t="s">
        <v>1345</v>
      </c>
    </row>
    <row r="354" spans="1:8" ht="11.25">
      <c r="A354" s="169" t="s">
        <v>1118</v>
      </c>
      <c r="B354" s="169" t="s">
        <v>1426</v>
      </c>
      <c r="C354" s="169" t="s">
        <v>1427</v>
      </c>
      <c r="D354" s="169" t="s">
        <v>1428</v>
      </c>
      <c r="E354" s="169" t="s">
        <v>1425</v>
      </c>
      <c r="F354" s="169"/>
      <c r="G354" s="169" t="s">
        <v>1373</v>
      </c>
      <c r="H354" s="169"/>
    </row>
    <row r="355" spans="1:8" ht="11.25">
      <c r="A355" s="169" t="s">
        <v>1122</v>
      </c>
      <c r="B355" s="169" t="s">
        <v>1123</v>
      </c>
      <c r="C355" s="169" t="s">
        <v>1124</v>
      </c>
      <c r="D355" s="169" t="s">
        <v>1835</v>
      </c>
      <c r="E355" s="169" t="s">
        <v>1915</v>
      </c>
      <c r="F355" s="169" t="s">
        <v>1834</v>
      </c>
      <c r="G355" s="169" t="s">
        <v>1373</v>
      </c>
      <c r="H355" s="169"/>
    </row>
    <row r="356" spans="1:7" ht="11.25">
      <c r="A356" s="169" t="s">
        <v>1588</v>
      </c>
      <c r="B356" s="169" t="s">
        <v>1586</v>
      </c>
      <c r="C356" s="169" t="s">
        <v>643</v>
      </c>
      <c r="D356" s="169" t="s">
        <v>1587</v>
      </c>
      <c r="E356" s="169"/>
      <c r="G356" s="20" t="s">
        <v>1345</v>
      </c>
    </row>
    <row r="357" spans="1:8" ht="11.25">
      <c r="A357" s="169" t="s">
        <v>1126</v>
      </c>
      <c r="B357" s="169" t="s">
        <v>1916</v>
      </c>
      <c r="C357" s="169" t="s">
        <v>1128</v>
      </c>
      <c r="D357" s="169" t="s">
        <v>1917</v>
      </c>
      <c r="E357" s="169"/>
      <c r="F357" s="169"/>
      <c r="G357" s="169" t="s">
        <v>1373</v>
      </c>
      <c r="H357" s="169"/>
    </row>
    <row r="358" spans="1:8" ht="11.25">
      <c r="A358" s="169" t="s">
        <v>1130</v>
      </c>
      <c r="B358" s="169" t="s">
        <v>1918</v>
      </c>
      <c r="C358" s="169" t="s">
        <v>1919</v>
      </c>
      <c r="D358" s="169" t="s">
        <v>1920</v>
      </c>
      <c r="E358" s="169"/>
      <c r="F358" s="169"/>
      <c r="G358" s="169" t="s">
        <v>1373</v>
      </c>
      <c r="H358" s="169"/>
    </row>
    <row r="359" spans="1:8" ht="11.25">
      <c r="A359" s="169" t="s">
        <v>1136</v>
      </c>
      <c r="B359" s="169" t="s">
        <v>1137</v>
      </c>
      <c r="C359" s="169" t="s">
        <v>1530</v>
      </c>
      <c r="D359" s="20" t="s">
        <v>1531</v>
      </c>
      <c r="E359" s="169" t="s">
        <v>1529</v>
      </c>
      <c r="F359" s="169"/>
      <c r="G359" s="169" t="s">
        <v>1373</v>
      </c>
      <c r="H359" s="169"/>
    </row>
    <row r="360" spans="1:8" ht="11.25">
      <c r="A360" s="169" t="s">
        <v>1140</v>
      </c>
      <c r="B360" s="169" t="s">
        <v>1141</v>
      </c>
      <c r="C360" s="169" t="s">
        <v>1142</v>
      </c>
      <c r="D360" s="20" t="s">
        <v>1143</v>
      </c>
      <c r="E360" s="169"/>
      <c r="F360" s="169"/>
      <c r="G360" s="169" t="s">
        <v>1373</v>
      </c>
      <c r="H360" s="169"/>
    </row>
    <row r="361" spans="1:8" ht="11.25">
      <c r="A361" s="169" t="s">
        <v>1144</v>
      </c>
      <c r="B361" s="169" t="s">
        <v>1921</v>
      </c>
      <c r="C361" s="169" t="s">
        <v>1146</v>
      </c>
      <c r="D361" s="169" t="s">
        <v>1147</v>
      </c>
      <c r="E361" s="169"/>
      <c r="F361" s="169"/>
      <c r="G361" s="169" t="s">
        <v>1373</v>
      </c>
      <c r="H361" s="169"/>
    </row>
    <row r="362" spans="1:7" ht="11.25">
      <c r="A362" s="169" t="s">
        <v>1869</v>
      </c>
      <c r="B362" s="169" t="s">
        <v>993</v>
      </c>
      <c r="C362" s="169" t="s">
        <v>990</v>
      </c>
      <c r="D362" s="169" t="s">
        <v>991</v>
      </c>
      <c r="E362" s="169"/>
      <c r="G362" s="20" t="s">
        <v>1345</v>
      </c>
    </row>
    <row r="363" spans="1:7" ht="11.25">
      <c r="A363" s="173" t="s">
        <v>1148</v>
      </c>
      <c r="B363" s="173" t="s">
        <v>1922</v>
      </c>
      <c r="C363" s="173" t="s">
        <v>1923</v>
      </c>
      <c r="D363" s="182" t="s">
        <v>1924</v>
      </c>
      <c r="E363" s="173"/>
      <c r="F363" s="173"/>
      <c r="G363" s="173" t="s">
        <v>1377</v>
      </c>
    </row>
    <row r="364" spans="1:8" ht="11.25">
      <c r="A364" s="169" t="s">
        <v>1152</v>
      </c>
      <c r="B364" s="169" t="s">
        <v>1864</v>
      </c>
      <c r="C364" s="169" t="s">
        <v>1865</v>
      </c>
      <c r="D364" s="169" t="s">
        <v>1866</v>
      </c>
      <c r="E364" s="169" t="s">
        <v>1863</v>
      </c>
      <c r="F364" s="169"/>
      <c r="G364" s="169" t="s">
        <v>1373</v>
      </c>
      <c r="H364" s="169"/>
    </row>
    <row r="365" spans="1:8" ht="11.25">
      <c r="A365" s="169" t="s">
        <v>1156</v>
      </c>
      <c r="B365" s="169" t="s">
        <v>1157</v>
      </c>
      <c r="C365" s="169" t="s">
        <v>1158</v>
      </c>
      <c r="D365" s="169" t="s">
        <v>1766</v>
      </c>
      <c r="E365" s="169" t="s">
        <v>1765</v>
      </c>
      <c r="F365" s="169"/>
      <c r="G365" s="169" t="s">
        <v>1373</v>
      </c>
      <c r="H365" s="169"/>
    </row>
    <row r="366" spans="1:8" ht="11.25">
      <c r="A366" s="169" t="s">
        <v>1162</v>
      </c>
      <c r="B366" s="169" t="s">
        <v>1163</v>
      </c>
      <c r="C366" s="169" t="s">
        <v>1164</v>
      </c>
      <c r="D366" s="169" t="s">
        <v>1165</v>
      </c>
      <c r="E366" s="169" t="s">
        <v>1914</v>
      </c>
      <c r="F366" s="169"/>
      <c r="G366" s="169" t="s">
        <v>1373</v>
      </c>
      <c r="H366" s="169"/>
    </row>
    <row r="367" spans="1:8" ht="11.25">
      <c r="A367" s="169" t="s">
        <v>1166</v>
      </c>
      <c r="B367" s="169" t="s">
        <v>1167</v>
      </c>
      <c r="C367" s="169" t="s">
        <v>1168</v>
      </c>
      <c r="D367" s="169" t="s">
        <v>1169</v>
      </c>
      <c r="E367" s="169" t="s">
        <v>1891</v>
      </c>
      <c r="F367" s="169"/>
      <c r="G367" s="169" t="s">
        <v>1373</v>
      </c>
      <c r="H367" s="169"/>
    </row>
    <row r="368" spans="1:7" ht="11.25">
      <c r="A368" s="20" t="s">
        <v>1362</v>
      </c>
      <c r="B368" s="169" t="s">
        <v>238</v>
      </c>
      <c r="C368" s="20" t="s">
        <v>239</v>
      </c>
      <c r="D368" s="20" t="s">
        <v>1361</v>
      </c>
      <c r="G368" s="20" t="s">
        <v>1345</v>
      </c>
    </row>
    <row r="369" spans="1:8" ht="11.25">
      <c r="A369" s="169" t="s">
        <v>1170</v>
      </c>
      <c r="B369" s="169" t="s">
        <v>1925</v>
      </c>
      <c r="C369" s="169" t="s">
        <v>1926</v>
      </c>
      <c r="D369" s="169" t="s">
        <v>1927</v>
      </c>
      <c r="E369" s="169" t="s">
        <v>1928</v>
      </c>
      <c r="F369" s="169"/>
      <c r="G369" s="169" t="s">
        <v>1373</v>
      </c>
      <c r="H369" s="169"/>
    </row>
    <row r="370" spans="1:8" ht="11.25">
      <c r="A370" s="169" t="s">
        <v>1929</v>
      </c>
      <c r="B370" s="169" t="s">
        <v>1583</v>
      </c>
      <c r="C370" s="169" t="s">
        <v>1349</v>
      </c>
      <c r="D370" s="169" t="s">
        <v>1349</v>
      </c>
      <c r="E370" s="169" t="s">
        <v>1582</v>
      </c>
      <c r="F370" s="169"/>
      <c r="G370" s="169" t="s">
        <v>566</v>
      </c>
      <c r="H370" s="169"/>
    </row>
    <row r="371" spans="1:8" ht="12.75">
      <c r="A371" s="169" t="s">
        <v>1930</v>
      </c>
      <c r="B371" s="174" t="s">
        <v>1769</v>
      </c>
      <c r="C371" s="169" t="s">
        <v>1349</v>
      </c>
      <c r="D371" s="169" t="s">
        <v>1349</v>
      </c>
      <c r="E371" s="169" t="s">
        <v>1768</v>
      </c>
      <c r="F371" s="169"/>
      <c r="G371" s="169" t="s">
        <v>566</v>
      </c>
      <c r="H371" s="174" t="s">
        <v>635</v>
      </c>
    </row>
    <row r="372" spans="1:8" ht="11.25">
      <c r="A372" s="169" t="s">
        <v>1931</v>
      </c>
      <c r="B372" s="169" t="s">
        <v>1932</v>
      </c>
      <c r="C372" s="169" t="s">
        <v>1933</v>
      </c>
      <c r="D372" s="169" t="s">
        <v>1934</v>
      </c>
      <c r="E372" s="169" t="s">
        <v>1935</v>
      </c>
      <c r="F372" s="169"/>
      <c r="G372" s="169" t="s">
        <v>566</v>
      </c>
      <c r="H372" s="169" t="s">
        <v>1259</v>
      </c>
    </row>
    <row r="373" spans="1:8" ht="11.25">
      <c r="A373" s="169" t="s">
        <v>1174</v>
      </c>
      <c r="B373" s="169" t="s">
        <v>1175</v>
      </c>
      <c r="C373" s="169" t="s">
        <v>1176</v>
      </c>
      <c r="D373" s="169" t="s">
        <v>1485</v>
      </c>
      <c r="E373" s="169" t="s">
        <v>1892</v>
      </c>
      <c r="F373" s="169" t="s">
        <v>1484</v>
      </c>
      <c r="G373" s="169" t="s">
        <v>1373</v>
      </c>
      <c r="H373" s="169"/>
    </row>
    <row r="374" spans="1:8" ht="11.25">
      <c r="A374" s="169" t="s">
        <v>1178</v>
      </c>
      <c r="B374" s="169" t="s">
        <v>1179</v>
      </c>
      <c r="C374" s="169" t="s">
        <v>1180</v>
      </c>
      <c r="D374" s="169" t="s">
        <v>1181</v>
      </c>
      <c r="E374" s="169" t="s">
        <v>1897</v>
      </c>
      <c r="F374" s="169" t="s">
        <v>1936</v>
      </c>
      <c r="G374" s="169" t="s">
        <v>1373</v>
      </c>
      <c r="H374" s="169"/>
    </row>
    <row r="375" spans="1:8" ht="11.25">
      <c r="A375" s="169" t="s">
        <v>1186</v>
      </c>
      <c r="B375" s="169" t="s">
        <v>1187</v>
      </c>
      <c r="C375" s="169" t="s">
        <v>1640</v>
      </c>
      <c r="D375" s="20" t="s">
        <v>1641</v>
      </c>
      <c r="E375" s="169" t="s">
        <v>1639</v>
      </c>
      <c r="F375" s="169" t="s">
        <v>1858</v>
      </c>
      <c r="G375" s="169" t="s">
        <v>1373</v>
      </c>
      <c r="H375" s="169"/>
    </row>
    <row r="376" spans="1:8" ht="11.25">
      <c r="A376" s="169" t="s">
        <v>1190</v>
      </c>
      <c r="B376" s="169" t="s">
        <v>1191</v>
      </c>
      <c r="C376" s="169" t="s">
        <v>1640</v>
      </c>
      <c r="D376" s="20" t="s">
        <v>1641</v>
      </c>
      <c r="E376" s="169" t="s">
        <v>1750</v>
      </c>
      <c r="F376" s="169" t="s">
        <v>1827</v>
      </c>
      <c r="G376" s="169" t="s">
        <v>1373</v>
      </c>
      <c r="H376" s="169"/>
    </row>
    <row r="377" spans="1:8" ht="11.25">
      <c r="A377" s="169" t="s">
        <v>1192</v>
      </c>
      <c r="B377" s="169" t="s">
        <v>1937</v>
      </c>
      <c r="C377" s="169" t="s">
        <v>1938</v>
      </c>
      <c r="D377" s="169" t="s">
        <v>1939</v>
      </c>
      <c r="E377" s="169"/>
      <c r="F377" s="169"/>
      <c r="G377" s="169" t="s">
        <v>1373</v>
      </c>
      <c r="H377" s="169"/>
    </row>
    <row r="378" spans="1:8" ht="11.25">
      <c r="A378" s="169" t="s">
        <v>1196</v>
      </c>
      <c r="B378" s="169" t="s">
        <v>1940</v>
      </c>
      <c r="C378" s="169" t="s">
        <v>1198</v>
      </c>
      <c r="D378" s="169" t="s">
        <v>1941</v>
      </c>
      <c r="E378" s="169" t="s">
        <v>1942</v>
      </c>
      <c r="F378" s="169"/>
      <c r="G378" s="169" t="s">
        <v>1373</v>
      </c>
      <c r="H378" s="169"/>
    </row>
    <row r="379" spans="1:8" ht="11.25">
      <c r="A379" s="169" t="s">
        <v>1200</v>
      </c>
      <c r="B379" s="169" t="s">
        <v>1201</v>
      </c>
      <c r="C379" s="169" t="s">
        <v>1943</v>
      </c>
      <c r="D379" s="169" t="s">
        <v>1944</v>
      </c>
      <c r="E379" s="169"/>
      <c r="F379" s="169"/>
      <c r="G379" s="169" t="s">
        <v>1373</v>
      </c>
      <c r="H379" s="169"/>
    </row>
    <row r="380" spans="1:8" ht="11.25">
      <c r="A380" s="169" t="s">
        <v>1206</v>
      </c>
      <c r="B380" s="169" t="s">
        <v>1945</v>
      </c>
      <c r="C380" s="169" t="s">
        <v>1208</v>
      </c>
      <c r="D380" s="169" t="s">
        <v>1209</v>
      </c>
      <c r="E380" s="169"/>
      <c r="F380" s="169"/>
      <c r="G380" s="169" t="s">
        <v>1373</v>
      </c>
      <c r="H380" s="169"/>
    </row>
    <row r="381" spans="1:7" ht="11.25">
      <c r="A381" s="169" t="s">
        <v>1674</v>
      </c>
      <c r="B381" s="169" t="s">
        <v>1211</v>
      </c>
      <c r="C381" s="169" t="s">
        <v>1212</v>
      </c>
      <c r="D381" s="169" t="s">
        <v>1652</v>
      </c>
      <c r="E381" s="169"/>
      <c r="G381" s="20" t="s">
        <v>1345</v>
      </c>
    </row>
    <row r="382" spans="1:8" ht="11.25">
      <c r="A382" s="169" t="s">
        <v>1946</v>
      </c>
      <c r="B382" s="169" t="s">
        <v>1550</v>
      </c>
      <c r="C382" s="169" t="s">
        <v>1349</v>
      </c>
      <c r="D382" s="169" t="s">
        <v>1349</v>
      </c>
      <c r="E382" s="169" t="s">
        <v>1549</v>
      </c>
      <c r="F382" s="169"/>
      <c r="G382" s="169" t="s">
        <v>566</v>
      </c>
      <c r="H382" s="169" t="s">
        <v>596</v>
      </c>
    </row>
    <row r="383" spans="1:8" ht="11.25">
      <c r="A383" s="169" t="s">
        <v>1947</v>
      </c>
      <c r="B383" s="169" t="s">
        <v>1564</v>
      </c>
      <c r="C383" s="169" t="s">
        <v>1349</v>
      </c>
      <c r="D383" s="169" t="s">
        <v>1349</v>
      </c>
      <c r="E383" s="169" t="s">
        <v>1563</v>
      </c>
      <c r="F383" s="169"/>
      <c r="G383" s="169" t="s">
        <v>566</v>
      </c>
      <c r="H383" s="169" t="s">
        <v>931</v>
      </c>
    </row>
    <row r="384" spans="1:8" ht="11.25">
      <c r="A384" s="170" t="s">
        <v>1214</v>
      </c>
      <c r="B384" s="169" t="s">
        <v>1215</v>
      </c>
      <c r="C384" s="169" t="s">
        <v>1948</v>
      </c>
      <c r="D384" s="169" t="s">
        <v>1949</v>
      </c>
      <c r="E384" s="169"/>
      <c r="F384" s="169"/>
      <c r="G384" s="169" t="s">
        <v>1373</v>
      </c>
      <c r="H384" s="169"/>
    </row>
    <row r="385" spans="1:8" ht="11.25">
      <c r="A385" s="169" t="s">
        <v>1218</v>
      </c>
      <c r="B385" s="169" t="s">
        <v>1219</v>
      </c>
      <c r="C385" s="169" t="s">
        <v>1950</v>
      </c>
      <c r="D385" s="175" t="s">
        <v>1951</v>
      </c>
      <c r="E385" s="169"/>
      <c r="F385" s="169"/>
      <c r="G385" s="169" t="s">
        <v>1373</v>
      </c>
      <c r="H385" s="169"/>
    </row>
    <row r="386" spans="1:8" ht="11.25">
      <c r="A386" s="169" t="s">
        <v>1224</v>
      </c>
      <c r="B386" s="169" t="s">
        <v>1952</v>
      </c>
      <c r="C386" s="169" t="s">
        <v>1953</v>
      </c>
      <c r="D386" s="171" t="s">
        <v>1349</v>
      </c>
      <c r="E386" s="169"/>
      <c r="F386" s="169"/>
      <c r="G386" s="169" t="s">
        <v>1373</v>
      </c>
      <c r="H386" s="169"/>
    </row>
    <row r="387" spans="1:8" ht="11.25">
      <c r="A387" s="169" t="s">
        <v>1228</v>
      </c>
      <c r="B387" s="169" t="s">
        <v>1954</v>
      </c>
      <c r="C387" s="169" t="s">
        <v>1230</v>
      </c>
      <c r="D387" s="169" t="s">
        <v>1955</v>
      </c>
      <c r="E387" s="169" t="s">
        <v>1956</v>
      </c>
      <c r="F387" s="169"/>
      <c r="G387" s="169" t="s">
        <v>1373</v>
      </c>
      <c r="H387" s="169"/>
    </row>
    <row r="388" spans="1:7" ht="11.25">
      <c r="A388" s="169" t="s">
        <v>1619</v>
      </c>
      <c r="B388" s="169" t="s">
        <v>707</v>
      </c>
      <c r="C388" s="169" t="s">
        <v>708</v>
      </c>
      <c r="D388" s="169" t="s">
        <v>1618</v>
      </c>
      <c r="E388" s="169"/>
      <c r="G388" s="20" t="s">
        <v>1345</v>
      </c>
    </row>
    <row r="389" spans="1:7" ht="11.25">
      <c r="A389" s="169" t="s">
        <v>1783</v>
      </c>
      <c r="B389" s="169" t="s">
        <v>859</v>
      </c>
      <c r="C389" s="169" t="s">
        <v>1781</v>
      </c>
      <c r="D389" s="169" t="s">
        <v>1782</v>
      </c>
      <c r="E389" s="169"/>
      <c r="G389" s="20" t="s">
        <v>1345</v>
      </c>
    </row>
    <row r="390" spans="1:7" ht="11.25">
      <c r="A390" s="169" t="s">
        <v>1810</v>
      </c>
      <c r="B390" s="169" t="s">
        <v>1233</v>
      </c>
      <c r="C390" s="169" t="s">
        <v>1234</v>
      </c>
      <c r="D390" s="169" t="s">
        <v>1804</v>
      </c>
      <c r="E390" s="169"/>
      <c r="G390" s="20" t="s">
        <v>1345</v>
      </c>
    </row>
    <row r="391" spans="1:7" ht="11.25">
      <c r="A391" s="169" t="s">
        <v>1740</v>
      </c>
      <c r="B391" s="169" t="s">
        <v>821</v>
      </c>
      <c r="C391" s="169" t="s">
        <v>1738</v>
      </c>
      <c r="D391" s="169" t="s">
        <v>1739</v>
      </c>
      <c r="E391" s="169"/>
      <c r="G391" s="20" t="s">
        <v>1345</v>
      </c>
    </row>
    <row r="392" spans="1:7" ht="11.25">
      <c r="A392" s="169" t="s">
        <v>1400</v>
      </c>
      <c r="B392" s="169" t="s">
        <v>275</v>
      </c>
      <c r="C392" s="169" t="s">
        <v>1349</v>
      </c>
      <c r="D392" s="171" t="s">
        <v>1349</v>
      </c>
      <c r="E392" s="169"/>
      <c r="G392" s="20" t="s">
        <v>1345</v>
      </c>
    </row>
    <row r="393" spans="1:7" ht="11.25">
      <c r="A393" s="169" t="s">
        <v>1957</v>
      </c>
      <c r="B393" s="169" t="s">
        <v>43</v>
      </c>
      <c r="C393" s="169" t="s">
        <v>44</v>
      </c>
      <c r="D393" s="169" t="s">
        <v>1958</v>
      </c>
      <c r="E393" s="169"/>
      <c r="G393" s="20" t="s">
        <v>1345</v>
      </c>
    </row>
    <row r="394" spans="1:7" ht="11.25">
      <c r="A394" s="169" t="s">
        <v>1698</v>
      </c>
      <c r="B394" s="169" t="s">
        <v>1695</v>
      </c>
      <c r="C394" s="169" t="s">
        <v>1696</v>
      </c>
      <c r="D394" s="169" t="s">
        <v>1697</v>
      </c>
      <c r="E394" s="169"/>
      <c r="G394" s="20" t="s">
        <v>1345</v>
      </c>
    </row>
    <row r="395" spans="1:7" ht="11.25">
      <c r="A395" s="169" t="s">
        <v>1749</v>
      </c>
      <c r="B395" s="169" t="s">
        <v>1747</v>
      </c>
      <c r="C395" s="169" t="s">
        <v>830</v>
      </c>
      <c r="D395" s="169" t="s">
        <v>1748</v>
      </c>
      <c r="E395" s="169"/>
      <c r="G395" s="20" t="s">
        <v>1345</v>
      </c>
    </row>
    <row r="396" spans="1:7" ht="11.25">
      <c r="A396" s="169" t="s">
        <v>1822</v>
      </c>
      <c r="B396" s="169" t="s">
        <v>1819</v>
      </c>
      <c r="C396" s="169" t="s">
        <v>1820</v>
      </c>
      <c r="D396" s="169" t="s">
        <v>1821</v>
      </c>
      <c r="E396" s="169"/>
      <c r="G396" s="20" t="s">
        <v>1345</v>
      </c>
    </row>
    <row r="397" spans="1:7" ht="11.25">
      <c r="A397" s="169" t="s">
        <v>1959</v>
      </c>
      <c r="B397" s="169" t="s">
        <v>1960</v>
      </c>
      <c r="C397" s="169" t="s">
        <v>1961</v>
      </c>
      <c r="D397" s="169" t="s">
        <v>1962</v>
      </c>
      <c r="E397" s="169"/>
      <c r="G397" s="20" t="s">
        <v>1345</v>
      </c>
    </row>
    <row r="398" spans="1:7" ht="11.25">
      <c r="A398" s="169" t="s">
        <v>1236</v>
      </c>
      <c r="B398" s="169" t="s">
        <v>1237</v>
      </c>
      <c r="C398" s="169" t="s">
        <v>1634</v>
      </c>
      <c r="D398" s="169" t="s">
        <v>1635</v>
      </c>
      <c r="E398" s="169"/>
      <c r="G398" s="20" t="s">
        <v>1345</v>
      </c>
    </row>
    <row r="399" spans="1:8" ht="11.25">
      <c r="A399" s="169" t="s">
        <v>1240</v>
      </c>
      <c r="B399" s="169" t="s">
        <v>1960</v>
      </c>
      <c r="C399" s="169" t="s">
        <v>1961</v>
      </c>
      <c r="D399" s="169" t="s">
        <v>1962</v>
      </c>
      <c r="E399" s="169" t="s">
        <v>1959</v>
      </c>
      <c r="F399" s="169"/>
      <c r="G399" s="169" t="s">
        <v>1373</v>
      </c>
      <c r="H399" s="169"/>
    </row>
    <row r="400" spans="1:7" ht="11.25">
      <c r="A400" s="169" t="s">
        <v>1493</v>
      </c>
      <c r="B400" s="169" t="s">
        <v>371</v>
      </c>
      <c r="C400" s="169" t="s">
        <v>1491</v>
      </c>
      <c r="D400" s="169" t="s">
        <v>1492</v>
      </c>
      <c r="E400" s="169"/>
      <c r="G400" s="20" t="s">
        <v>1345</v>
      </c>
    </row>
    <row r="401" spans="1:7" ht="11.25">
      <c r="A401" s="169" t="s">
        <v>1645</v>
      </c>
      <c r="B401" s="169" t="s">
        <v>719</v>
      </c>
      <c r="C401" s="169" t="s">
        <v>1349</v>
      </c>
      <c r="D401" s="169" t="s">
        <v>1349</v>
      </c>
      <c r="E401" s="169"/>
      <c r="G401" s="20" t="s">
        <v>1345</v>
      </c>
    </row>
    <row r="402" spans="1:7" ht="11.25">
      <c r="A402" s="169" t="s">
        <v>1534</v>
      </c>
      <c r="B402" s="169" t="s">
        <v>1532</v>
      </c>
      <c r="C402" s="169" t="s">
        <v>570</v>
      </c>
      <c r="D402" s="169" t="s">
        <v>1533</v>
      </c>
      <c r="E402" s="169"/>
      <c r="G402" s="20" t="s">
        <v>1345</v>
      </c>
    </row>
    <row r="403" spans="1:8" ht="11.25">
      <c r="A403" s="169" t="s">
        <v>1244</v>
      </c>
      <c r="B403" s="169" t="s">
        <v>1608</v>
      </c>
      <c r="C403" s="169" t="s">
        <v>1609</v>
      </c>
      <c r="D403" s="169" t="s">
        <v>1610</v>
      </c>
      <c r="E403" s="169" t="s">
        <v>1607</v>
      </c>
      <c r="F403" s="169"/>
      <c r="G403" s="169" t="s">
        <v>1373</v>
      </c>
      <c r="H403" s="169"/>
    </row>
    <row r="404" spans="1:8" ht="22.5">
      <c r="A404" s="169" t="s">
        <v>1248</v>
      </c>
      <c r="B404" s="169" t="s">
        <v>1963</v>
      </c>
      <c r="C404" s="169" t="s">
        <v>1964</v>
      </c>
      <c r="D404" s="183" t="s">
        <v>1965</v>
      </c>
      <c r="E404" s="169"/>
      <c r="F404" s="169"/>
      <c r="G404" s="169" t="s">
        <v>1373</v>
      </c>
      <c r="H404" s="169"/>
    </row>
    <row r="405" spans="1:8" ht="11.25">
      <c r="A405" s="169" t="s">
        <v>1252</v>
      </c>
      <c r="B405" s="169" t="s">
        <v>1832</v>
      </c>
      <c r="C405" s="169" t="s">
        <v>1254</v>
      </c>
      <c r="D405" s="169" t="s">
        <v>1833</v>
      </c>
      <c r="E405" s="169" t="s">
        <v>1831</v>
      </c>
      <c r="F405" s="169"/>
      <c r="G405" s="169" t="s">
        <v>1373</v>
      </c>
      <c r="H405" s="169"/>
    </row>
    <row r="406" spans="1:7" ht="11.25">
      <c r="A406" s="169" t="s">
        <v>1966</v>
      </c>
      <c r="B406" s="169" t="s">
        <v>933</v>
      </c>
      <c r="C406" s="169" t="s">
        <v>1349</v>
      </c>
      <c r="D406" s="169" t="s">
        <v>1349</v>
      </c>
      <c r="E406" s="169" t="s">
        <v>1841</v>
      </c>
      <c r="F406" s="169" t="s">
        <v>1592</v>
      </c>
      <c r="G406" s="169" t="s">
        <v>1402</v>
      </c>
    </row>
    <row r="407" spans="1:7" ht="11.25">
      <c r="A407" s="169" t="s">
        <v>1967</v>
      </c>
      <c r="B407" s="169" t="s">
        <v>1029</v>
      </c>
      <c r="C407" s="169" t="s">
        <v>1349</v>
      </c>
      <c r="D407" s="169" t="s">
        <v>1349</v>
      </c>
      <c r="E407" s="169" t="s">
        <v>1028</v>
      </c>
      <c r="F407" s="169"/>
      <c r="G407" s="169" t="s">
        <v>1402</v>
      </c>
    </row>
    <row r="408" spans="1:7" ht="11.25">
      <c r="A408" s="169" t="s">
        <v>1928</v>
      </c>
      <c r="B408" s="169" t="s">
        <v>1925</v>
      </c>
      <c r="C408" s="169" t="s">
        <v>1926</v>
      </c>
      <c r="D408" s="169" t="s">
        <v>1927</v>
      </c>
      <c r="E408" s="169"/>
      <c r="G408" s="20" t="s">
        <v>1345</v>
      </c>
    </row>
    <row r="409" spans="1:8" ht="11.25">
      <c r="A409" s="169" t="s">
        <v>1256</v>
      </c>
      <c r="B409" s="169" t="s">
        <v>1968</v>
      </c>
      <c r="C409" s="169" t="s">
        <v>1969</v>
      </c>
      <c r="D409" s="169" t="s">
        <v>1970</v>
      </c>
      <c r="E409" s="169"/>
      <c r="F409" s="169"/>
      <c r="G409" s="169" t="s">
        <v>1373</v>
      </c>
      <c r="H409" s="169"/>
    </row>
    <row r="410" spans="1:7" ht="11.25">
      <c r="A410" s="169" t="s">
        <v>1904</v>
      </c>
      <c r="B410" s="169" t="s">
        <v>1083</v>
      </c>
      <c r="C410" s="169" t="s">
        <v>1902</v>
      </c>
      <c r="D410" s="169" t="s">
        <v>1903</v>
      </c>
      <c r="E410" s="169"/>
      <c r="G410" s="20" t="s">
        <v>1345</v>
      </c>
    </row>
    <row r="411" spans="1:7" ht="11.25">
      <c r="A411" s="169" t="s">
        <v>1813</v>
      </c>
      <c r="B411" s="169" t="s">
        <v>877</v>
      </c>
      <c r="C411" s="169" t="s">
        <v>878</v>
      </c>
      <c r="D411" s="169" t="s">
        <v>879</v>
      </c>
      <c r="E411" s="169"/>
      <c r="G411" s="20" t="s">
        <v>1345</v>
      </c>
    </row>
    <row r="412" spans="1:7" ht="11.25">
      <c r="A412" s="169" t="s">
        <v>1935</v>
      </c>
      <c r="B412" s="169" t="s">
        <v>1932</v>
      </c>
      <c r="C412" s="169" t="s">
        <v>1933</v>
      </c>
      <c r="D412" s="169" t="s">
        <v>1934</v>
      </c>
      <c r="E412" s="169"/>
      <c r="G412" s="20" t="s">
        <v>1345</v>
      </c>
    </row>
    <row r="413" spans="1:8" ht="11.25">
      <c r="A413" s="169" t="s">
        <v>1266</v>
      </c>
      <c r="B413" s="169" t="s">
        <v>1267</v>
      </c>
      <c r="C413" s="169" t="s">
        <v>1268</v>
      </c>
      <c r="D413" s="169" t="s">
        <v>1269</v>
      </c>
      <c r="E413" s="169" t="s">
        <v>1664</v>
      </c>
      <c r="F413" s="169"/>
      <c r="G413" s="169" t="s">
        <v>1373</v>
      </c>
      <c r="H413" s="169"/>
    </row>
    <row r="414" spans="1:8" ht="11.25">
      <c r="A414" s="169" t="s">
        <v>1270</v>
      </c>
      <c r="B414" s="169" t="s">
        <v>1271</v>
      </c>
      <c r="C414" s="169" t="s">
        <v>1272</v>
      </c>
      <c r="D414" s="169" t="s">
        <v>1799</v>
      </c>
      <c r="E414" s="169" t="s">
        <v>1798</v>
      </c>
      <c r="F414" s="169"/>
      <c r="G414" s="169" t="s">
        <v>1373</v>
      </c>
      <c r="H414" s="169"/>
    </row>
    <row r="415" spans="1:8" ht="11.25">
      <c r="A415" s="169" t="s">
        <v>1277</v>
      </c>
      <c r="B415" s="169" t="s">
        <v>1278</v>
      </c>
      <c r="C415" s="169" t="s">
        <v>1279</v>
      </c>
      <c r="D415" s="169" t="s">
        <v>1280</v>
      </c>
      <c r="E415" s="169" t="s">
        <v>1882</v>
      </c>
      <c r="F415" s="169"/>
      <c r="G415" s="169" t="s">
        <v>1373</v>
      </c>
      <c r="H415" s="169"/>
    </row>
    <row r="416" spans="1:7" ht="11.25">
      <c r="A416" s="20" t="s">
        <v>1506</v>
      </c>
      <c r="B416" s="169" t="s">
        <v>1504</v>
      </c>
      <c r="C416" s="20" t="s">
        <v>533</v>
      </c>
      <c r="D416" s="20" t="s">
        <v>1505</v>
      </c>
      <c r="G416" s="20" t="s">
        <v>1345</v>
      </c>
    </row>
    <row r="417" spans="1:7" ht="11.25">
      <c r="A417" s="169" t="s">
        <v>1971</v>
      </c>
      <c r="B417" s="169" t="s">
        <v>1972</v>
      </c>
      <c r="C417" s="169" t="s">
        <v>1973</v>
      </c>
      <c r="D417" s="169" t="s">
        <v>1974</v>
      </c>
      <c r="E417" s="169"/>
      <c r="G417" s="20" t="s">
        <v>1345</v>
      </c>
    </row>
    <row r="418" spans="1:8" ht="11.25">
      <c r="A418" s="169" t="s">
        <v>1281</v>
      </c>
      <c r="B418" s="169" t="s">
        <v>1972</v>
      </c>
      <c r="C418" s="169" t="s">
        <v>1973</v>
      </c>
      <c r="D418" s="169" t="s">
        <v>1974</v>
      </c>
      <c r="E418" s="169" t="s">
        <v>1971</v>
      </c>
      <c r="F418" s="169"/>
      <c r="G418" s="169" t="s">
        <v>1373</v>
      </c>
      <c r="H418" s="169"/>
    </row>
    <row r="419" spans="1:8" ht="11.25">
      <c r="A419" s="169" t="s">
        <v>1283</v>
      </c>
      <c r="B419" s="169" t="s">
        <v>1894</v>
      </c>
      <c r="C419" s="169" t="s">
        <v>1895</v>
      </c>
      <c r="D419" s="175" t="s">
        <v>1896</v>
      </c>
      <c r="E419" s="169" t="s">
        <v>1893</v>
      </c>
      <c r="F419" s="169"/>
      <c r="G419" s="169" t="s">
        <v>1373</v>
      </c>
      <c r="H419" s="169"/>
    </row>
    <row r="420" spans="1:7" ht="11.25">
      <c r="A420" s="169" t="s">
        <v>1797</v>
      </c>
      <c r="B420" s="169" t="s">
        <v>1795</v>
      </c>
      <c r="C420" s="169" t="s">
        <v>864</v>
      </c>
      <c r="D420" s="169" t="s">
        <v>1796</v>
      </c>
      <c r="E420" s="169"/>
      <c r="G420" s="20" t="s">
        <v>1345</v>
      </c>
    </row>
    <row r="421" spans="1:7" ht="11.25">
      <c r="A421" s="169" t="s">
        <v>1851</v>
      </c>
      <c r="B421" s="169" t="s">
        <v>959</v>
      </c>
      <c r="C421" s="169" t="s">
        <v>960</v>
      </c>
      <c r="D421" s="169" t="s">
        <v>1704</v>
      </c>
      <c r="E421" s="169"/>
      <c r="G421" s="20" t="s">
        <v>1345</v>
      </c>
    </row>
    <row r="422" spans="1:8" ht="11.25">
      <c r="A422" s="169" t="s">
        <v>1287</v>
      </c>
      <c r="B422" s="169" t="s">
        <v>1849</v>
      </c>
      <c r="C422" s="169" t="s">
        <v>1289</v>
      </c>
      <c r="D422" s="169" t="s">
        <v>1850</v>
      </c>
      <c r="E422" s="169" t="s">
        <v>1848</v>
      </c>
      <c r="F422" s="169"/>
      <c r="G422" s="169" t="s">
        <v>1373</v>
      </c>
      <c r="H422" s="169"/>
    </row>
    <row r="423" spans="1:7" ht="11.25">
      <c r="A423" s="169" t="s">
        <v>1853</v>
      </c>
      <c r="B423" s="169" t="s">
        <v>963</v>
      </c>
      <c r="C423" s="169" t="s">
        <v>964</v>
      </c>
      <c r="D423" s="169" t="s">
        <v>1852</v>
      </c>
      <c r="E423" s="169"/>
      <c r="G423" s="20" t="s">
        <v>1345</v>
      </c>
    </row>
    <row r="424" spans="1:8" ht="11.25">
      <c r="A424" s="169" t="s">
        <v>1291</v>
      </c>
      <c r="B424" s="169" t="s">
        <v>1975</v>
      </c>
      <c r="C424" s="169" t="s">
        <v>1293</v>
      </c>
      <c r="D424" s="169" t="s">
        <v>1976</v>
      </c>
      <c r="E424" s="169" t="s">
        <v>1977</v>
      </c>
      <c r="F424" s="169"/>
      <c r="G424" s="169" t="s">
        <v>1373</v>
      </c>
      <c r="H424" s="169"/>
    </row>
    <row r="425" spans="1:8" ht="11.25">
      <c r="A425" s="169" t="s">
        <v>1295</v>
      </c>
      <c r="B425" s="169" t="s">
        <v>1296</v>
      </c>
      <c r="C425" s="169" t="s">
        <v>1482</v>
      </c>
      <c r="D425" s="169" t="s">
        <v>1483</v>
      </c>
      <c r="E425" s="169" t="s">
        <v>1481</v>
      </c>
      <c r="F425" s="169"/>
      <c r="G425" s="169" t="s">
        <v>1373</v>
      </c>
      <c r="H425" s="169"/>
    </row>
    <row r="426" spans="1:7" ht="11.25">
      <c r="A426" s="173" t="s">
        <v>1297</v>
      </c>
      <c r="B426" s="173" t="s">
        <v>1298</v>
      </c>
      <c r="C426" s="173" t="s">
        <v>1262</v>
      </c>
      <c r="D426" s="173" t="s">
        <v>1978</v>
      </c>
      <c r="E426" s="173"/>
      <c r="F426" s="173"/>
      <c r="G426" s="173" t="s">
        <v>1377</v>
      </c>
    </row>
    <row r="427" spans="1:7" ht="11.25">
      <c r="A427" s="173" t="s">
        <v>1299</v>
      </c>
      <c r="B427" s="173" t="s">
        <v>1300</v>
      </c>
      <c r="C427" s="173" t="s">
        <v>1547</v>
      </c>
      <c r="D427" s="173" t="s">
        <v>1548</v>
      </c>
      <c r="E427" s="173"/>
      <c r="F427" s="173"/>
      <c r="G427" s="173" t="s">
        <v>1377</v>
      </c>
    </row>
    <row r="428" spans="1:8" ht="11.25">
      <c r="A428" s="169" t="s">
        <v>1305</v>
      </c>
      <c r="B428" s="169" t="s">
        <v>1306</v>
      </c>
      <c r="C428" s="169" t="s">
        <v>1547</v>
      </c>
      <c r="D428" s="169" t="s">
        <v>1548</v>
      </c>
      <c r="E428" s="169" t="s">
        <v>1546</v>
      </c>
      <c r="F428" s="169"/>
      <c r="G428" s="169" t="s">
        <v>1373</v>
      </c>
      <c r="H428" s="169"/>
    </row>
    <row r="429" spans="1:8" ht="11.25">
      <c r="A429" s="169" t="s">
        <v>1307</v>
      </c>
      <c r="B429" s="169" t="s">
        <v>1785</v>
      </c>
      <c r="C429" s="169" t="s">
        <v>1309</v>
      </c>
      <c r="D429" s="169" t="s">
        <v>1310</v>
      </c>
      <c r="E429" s="169" t="s">
        <v>1784</v>
      </c>
      <c r="F429" s="169"/>
      <c r="G429" s="169" t="s">
        <v>1373</v>
      </c>
      <c r="H429" s="169"/>
    </row>
    <row r="430" spans="1:8" ht="11.25">
      <c r="A430" s="169" t="s">
        <v>0</v>
      </c>
      <c r="B430" s="169" t="s">
        <v>1</v>
      </c>
      <c r="C430" s="169" t="s">
        <v>2</v>
      </c>
      <c r="D430" s="169" t="s">
        <v>1644</v>
      </c>
      <c r="E430" s="169" t="s">
        <v>1643</v>
      </c>
      <c r="F430" s="169"/>
      <c r="G430" s="169" t="s">
        <v>1373</v>
      </c>
      <c r="H430" s="169"/>
    </row>
    <row r="431" spans="1:8" ht="11.25">
      <c r="A431" s="169" t="s">
        <v>4</v>
      </c>
      <c r="B431" s="169" t="s">
        <v>5</v>
      </c>
      <c r="C431" s="169" t="s">
        <v>1777</v>
      </c>
      <c r="D431" s="169" t="s">
        <v>1778</v>
      </c>
      <c r="E431" s="169" t="s">
        <v>1912</v>
      </c>
      <c r="F431" s="169" t="s">
        <v>1776</v>
      </c>
      <c r="G431" s="169" t="s">
        <v>1373</v>
      </c>
      <c r="H431" s="169"/>
    </row>
    <row r="432" spans="1:7" ht="11.25">
      <c r="A432" s="180" t="s">
        <v>1683</v>
      </c>
      <c r="B432" s="169" t="s">
        <v>9</v>
      </c>
      <c r="C432" s="169" t="s">
        <v>1349</v>
      </c>
      <c r="D432" s="169" t="s">
        <v>1349</v>
      </c>
      <c r="E432" s="180"/>
      <c r="G432" s="20" t="s">
        <v>1345</v>
      </c>
    </row>
    <row r="433" spans="1:7" ht="11.25">
      <c r="A433" s="169" t="s">
        <v>1631</v>
      </c>
      <c r="B433" s="169" t="s">
        <v>13</v>
      </c>
      <c r="C433" s="169" t="s">
        <v>1349</v>
      </c>
      <c r="D433" s="169" t="s">
        <v>1349</v>
      </c>
      <c r="E433" s="169"/>
      <c r="G433" s="20" t="s">
        <v>1345</v>
      </c>
    </row>
    <row r="434" spans="1:7" ht="11.25">
      <c r="A434" s="169" t="s">
        <v>1685</v>
      </c>
      <c r="B434" s="169" t="s">
        <v>15</v>
      </c>
      <c r="C434" s="169" t="s">
        <v>1349</v>
      </c>
      <c r="D434" s="169" t="s">
        <v>1349</v>
      </c>
      <c r="E434" s="169"/>
      <c r="G434" s="20" t="s">
        <v>1345</v>
      </c>
    </row>
    <row r="435" spans="1:7" ht="11.25">
      <c r="A435" s="169" t="s">
        <v>1825</v>
      </c>
      <c r="B435" s="169" t="s">
        <v>909</v>
      </c>
      <c r="C435" s="169" t="s">
        <v>910</v>
      </c>
      <c r="D435" s="169" t="s">
        <v>1823</v>
      </c>
      <c r="E435" s="169"/>
      <c r="G435" s="20" t="s">
        <v>1345</v>
      </c>
    </row>
    <row r="436" spans="1:8" ht="11.25">
      <c r="A436" s="169" t="s">
        <v>16</v>
      </c>
      <c r="B436" s="169" t="s">
        <v>1815</v>
      </c>
      <c r="C436" s="169" t="s">
        <v>18</v>
      </c>
      <c r="D436" s="169" t="s">
        <v>19</v>
      </c>
      <c r="E436" s="169" t="s">
        <v>1814</v>
      </c>
      <c r="F436" s="169"/>
      <c r="G436" s="169" t="s">
        <v>1373</v>
      </c>
      <c r="H436" s="169"/>
    </row>
    <row r="437" spans="1:7" ht="11.25">
      <c r="A437" s="169" t="s">
        <v>1872</v>
      </c>
      <c r="B437" s="169" t="s">
        <v>999</v>
      </c>
      <c r="C437" s="169" t="s">
        <v>1870</v>
      </c>
      <c r="D437" s="169" t="s">
        <v>1871</v>
      </c>
      <c r="E437" s="169"/>
      <c r="G437" s="20" t="s">
        <v>1345</v>
      </c>
    </row>
    <row r="438" spans="1:8" ht="11.25">
      <c r="A438" s="169" t="s">
        <v>20</v>
      </c>
      <c r="B438" s="169" t="s">
        <v>21</v>
      </c>
      <c r="C438" s="169" t="s">
        <v>22</v>
      </c>
      <c r="D438" s="169" t="s">
        <v>1979</v>
      </c>
      <c r="E438" s="169" t="s">
        <v>1980</v>
      </c>
      <c r="F438" s="169"/>
      <c r="G438" s="169" t="s">
        <v>1373</v>
      </c>
      <c r="H438" s="169"/>
    </row>
    <row r="439" spans="1:7" ht="11.25">
      <c r="A439" s="169" t="s">
        <v>1980</v>
      </c>
      <c r="B439" s="169" t="s">
        <v>21</v>
      </c>
      <c r="C439" s="169" t="s">
        <v>22</v>
      </c>
      <c r="D439" s="169" t="s">
        <v>1979</v>
      </c>
      <c r="E439" s="169"/>
      <c r="G439" s="20" t="s">
        <v>1345</v>
      </c>
    </row>
    <row r="440" spans="1:7" ht="11.25">
      <c r="A440" s="169" t="s">
        <v>1942</v>
      </c>
      <c r="B440" s="169" t="s">
        <v>1940</v>
      </c>
      <c r="C440" s="169" t="s">
        <v>1198</v>
      </c>
      <c r="D440" s="169" t="s">
        <v>1941</v>
      </c>
      <c r="E440" s="169"/>
      <c r="G440" s="20" t="s">
        <v>1345</v>
      </c>
    </row>
    <row r="441" spans="1:7" ht="11.25">
      <c r="A441" s="169" t="s">
        <v>1981</v>
      </c>
      <c r="B441" s="169" t="s">
        <v>29</v>
      </c>
      <c r="C441" s="169" t="s">
        <v>26</v>
      </c>
      <c r="D441" s="169" t="s">
        <v>1982</v>
      </c>
      <c r="E441" s="169"/>
      <c r="G441" s="20" t="s">
        <v>1345</v>
      </c>
    </row>
    <row r="442" spans="1:7" ht="11.25">
      <c r="A442" s="169" t="s">
        <v>1906</v>
      </c>
      <c r="B442" s="169" t="s">
        <v>1087</v>
      </c>
      <c r="C442" s="169" t="s">
        <v>1088</v>
      </c>
      <c r="D442" s="169" t="s">
        <v>1905</v>
      </c>
      <c r="E442" s="169"/>
      <c r="G442" s="20" t="s">
        <v>1345</v>
      </c>
    </row>
    <row r="443" spans="1:7" ht="11.25">
      <c r="A443" s="169" t="s">
        <v>1844</v>
      </c>
      <c r="B443" s="169" t="s">
        <v>947</v>
      </c>
      <c r="C443" s="169" t="s">
        <v>948</v>
      </c>
      <c r="D443" s="169" t="s">
        <v>949</v>
      </c>
      <c r="E443" s="169"/>
      <c r="G443" s="20" t="s">
        <v>1345</v>
      </c>
    </row>
    <row r="444" spans="1:8" ht="11.25">
      <c r="A444" s="169" t="s">
        <v>28</v>
      </c>
      <c r="B444" s="169" t="s">
        <v>29</v>
      </c>
      <c r="C444" s="169" t="s">
        <v>26</v>
      </c>
      <c r="D444" s="169" t="s">
        <v>1982</v>
      </c>
      <c r="E444" s="169" t="s">
        <v>1981</v>
      </c>
      <c r="F444" s="169"/>
      <c r="G444" s="169" t="s">
        <v>1373</v>
      </c>
      <c r="H444" s="169"/>
    </row>
    <row r="445" spans="1:8" ht="11.25">
      <c r="A445" s="169" t="s">
        <v>32</v>
      </c>
      <c r="B445" s="169" t="s">
        <v>1983</v>
      </c>
      <c r="C445" s="169" t="s">
        <v>34</v>
      </c>
      <c r="D445" s="169" t="s">
        <v>35</v>
      </c>
      <c r="E445" s="169"/>
      <c r="F445" s="169"/>
      <c r="G445" s="169" t="s">
        <v>1373</v>
      </c>
      <c r="H445" s="169"/>
    </row>
    <row r="446" spans="1:8" ht="11.25">
      <c r="A446" s="169" t="s">
        <v>36</v>
      </c>
      <c r="B446" s="169" t="s">
        <v>1984</v>
      </c>
      <c r="C446" s="169" t="s">
        <v>38</v>
      </c>
      <c r="D446" s="169" t="s">
        <v>39</v>
      </c>
      <c r="E446" s="169"/>
      <c r="F446" s="169"/>
      <c r="G446" s="169" t="s">
        <v>1373</v>
      </c>
      <c r="H446" s="169"/>
    </row>
    <row r="447" spans="1:7" ht="11.25">
      <c r="A447" s="20" t="s">
        <v>1735</v>
      </c>
      <c r="B447" s="169" t="s">
        <v>807</v>
      </c>
      <c r="C447" s="169" t="s">
        <v>808</v>
      </c>
      <c r="D447" s="20" t="s">
        <v>809</v>
      </c>
      <c r="G447" s="20" t="s">
        <v>1345</v>
      </c>
    </row>
    <row r="448" spans="1:8" ht="11.25">
      <c r="A448" s="169" t="s">
        <v>1985</v>
      </c>
      <c r="B448" s="169" t="s">
        <v>1382</v>
      </c>
      <c r="C448" s="169" t="s">
        <v>1349</v>
      </c>
      <c r="D448" s="169" t="s">
        <v>1349</v>
      </c>
      <c r="E448" s="169" t="s">
        <v>1381</v>
      </c>
      <c r="F448" s="169"/>
      <c r="G448" s="169" t="s">
        <v>566</v>
      </c>
      <c r="H448" s="169" t="s">
        <v>264</v>
      </c>
    </row>
    <row r="449" spans="1:8" ht="11.25">
      <c r="A449" s="169" t="s">
        <v>1986</v>
      </c>
      <c r="B449" s="169" t="s">
        <v>1621</v>
      </c>
      <c r="C449" s="169" t="s">
        <v>1349</v>
      </c>
      <c r="D449" s="169" t="s">
        <v>1349</v>
      </c>
      <c r="E449" s="169" t="s">
        <v>1620</v>
      </c>
      <c r="F449" s="169"/>
      <c r="G449" s="169" t="s">
        <v>566</v>
      </c>
      <c r="H449" s="169" t="s">
        <v>1223</v>
      </c>
    </row>
    <row r="450" spans="1:7" ht="11.25">
      <c r="A450" s="169" t="s">
        <v>1687</v>
      </c>
      <c r="B450" s="169" t="s">
        <v>41</v>
      </c>
      <c r="C450" s="169" t="s">
        <v>1349</v>
      </c>
      <c r="D450" s="169" t="s">
        <v>1349</v>
      </c>
      <c r="E450" s="169"/>
      <c r="G450" s="20" t="s">
        <v>1345</v>
      </c>
    </row>
    <row r="451" spans="1:8" ht="11.25">
      <c r="A451" s="169" t="s">
        <v>1987</v>
      </c>
      <c r="B451" s="169" t="s">
        <v>43</v>
      </c>
      <c r="C451" s="169" t="s">
        <v>44</v>
      </c>
      <c r="D451" s="169" t="s">
        <v>1958</v>
      </c>
      <c r="E451" s="169" t="s">
        <v>1957</v>
      </c>
      <c r="F451" s="169"/>
      <c r="G451" s="169" t="s">
        <v>1373</v>
      </c>
      <c r="H451" s="169"/>
    </row>
    <row r="452" spans="1:8" ht="11.25">
      <c r="A452" s="169" t="s">
        <v>1988</v>
      </c>
      <c r="B452" s="169" t="s">
        <v>47</v>
      </c>
      <c r="C452" s="169" t="s">
        <v>48</v>
      </c>
      <c r="D452" s="169" t="s">
        <v>1989</v>
      </c>
      <c r="E452" s="169" t="s">
        <v>1990</v>
      </c>
      <c r="F452" s="169"/>
      <c r="G452" s="169" t="s">
        <v>1373</v>
      </c>
      <c r="H452" s="169"/>
    </row>
    <row r="453" spans="1:8" ht="11.25">
      <c r="A453" s="169" t="s">
        <v>49</v>
      </c>
      <c r="B453" s="169" t="s">
        <v>1991</v>
      </c>
      <c r="C453" s="169" t="s">
        <v>51</v>
      </c>
      <c r="D453" s="169" t="s">
        <v>1992</v>
      </c>
      <c r="E453" s="169"/>
      <c r="F453" s="169"/>
      <c r="G453" s="169" t="s">
        <v>1373</v>
      </c>
      <c r="H453" s="169"/>
    </row>
    <row r="454" spans="1:7" ht="11.25">
      <c r="A454" s="169" t="s">
        <v>1713</v>
      </c>
      <c r="B454" s="169" t="s">
        <v>1710</v>
      </c>
      <c r="C454" s="169" t="s">
        <v>1711</v>
      </c>
      <c r="D454" s="169" t="s">
        <v>1712</v>
      </c>
      <c r="E454" s="169"/>
      <c r="G454" s="20" t="s">
        <v>1345</v>
      </c>
    </row>
    <row r="455" spans="1:8" ht="11.25">
      <c r="A455" s="169" t="s">
        <v>53</v>
      </c>
      <c r="B455" s="169" t="s">
        <v>1993</v>
      </c>
      <c r="C455" s="169" t="s">
        <v>55</v>
      </c>
      <c r="D455" s="169" t="s">
        <v>56</v>
      </c>
      <c r="E455" s="169"/>
      <c r="F455" s="169"/>
      <c r="G455" s="169" t="s">
        <v>1373</v>
      </c>
      <c r="H455" s="169"/>
    </row>
    <row r="456" spans="1:7" ht="11.25">
      <c r="A456" s="169" t="s">
        <v>1956</v>
      </c>
      <c r="B456" s="169" t="s">
        <v>1954</v>
      </c>
      <c r="C456" s="169" t="s">
        <v>1230</v>
      </c>
      <c r="D456" s="169" t="s">
        <v>1955</v>
      </c>
      <c r="E456" s="169"/>
      <c r="G456" s="20" t="s">
        <v>1345</v>
      </c>
    </row>
    <row r="457" spans="1:8" ht="11.25">
      <c r="A457" s="169" t="s">
        <v>57</v>
      </c>
      <c r="B457" s="169" t="s">
        <v>1994</v>
      </c>
      <c r="C457" s="169" t="s">
        <v>1995</v>
      </c>
      <c r="D457" s="169" t="s">
        <v>1996</v>
      </c>
      <c r="E457" s="169"/>
      <c r="F457" s="169"/>
      <c r="G457" s="169" t="s">
        <v>1373</v>
      </c>
      <c r="H457" s="169"/>
    </row>
    <row r="458" spans="1:7" ht="11.25">
      <c r="A458" s="169" t="s">
        <v>1604</v>
      </c>
      <c r="B458" s="169" t="s">
        <v>682</v>
      </c>
      <c r="C458" s="169" t="s">
        <v>683</v>
      </c>
      <c r="D458" s="169" t="s">
        <v>684</v>
      </c>
      <c r="E458" s="169"/>
      <c r="G458" s="20" t="s">
        <v>1345</v>
      </c>
    </row>
    <row r="459" spans="1:8" ht="11.25">
      <c r="A459" s="169" t="s">
        <v>61</v>
      </c>
      <c r="B459" s="169" t="s">
        <v>1911</v>
      </c>
      <c r="C459" s="169" t="s">
        <v>63</v>
      </c>
      <c r="D459" s="169" t="s">
        <v>64</v>
      </c>
      <c r="E459" s="169" t="s">
        <v>1910</v>
      </c>
      <c r="F459" s="169"/>
      <c r="G459" s="169" t="s">
        <v>1373</v>
      </c>
      <c r="H459" s="169"/>
    </row>
    <row r="460" spans="1:8" ht="11.25">
      <c r="A460" s="169" t="s">
        <v>65</v>
      </c>
      <c r="B460" s="169" t="s">
        <v>1397</v>
      </c>
      <c r="C460" s="169" t="s">
        <v>67</v>
      </c>
      <c r="D460" s="169" t="s">
        <v>1398</v>
      </c>
      <c r="E460" s="169" t="s">
        <v>1396</v>
      </c>
      <c r="F460" s="169"/>
      <c r="G460" s="169" t="s">
        <v>1373</v>
      </c>
      <c r="H460" s="169"/>
    </row>
    <row r="461" spans="1:7" ht="11.25">
      <c r="A461" s="169" t="s">
        <v>69</v>
      </c>
      <c r="B461" s="169" t="s">
        <v>70</v>
      </c>
      <c r="C461" s="169" t="s">
        <v>71</v>
      </c>
      <c r="D461" s="169" t="s">
        <v>72</v>
      </c>
      <c r="E461" s="169"/>
      <c r="G461" s="20" t="s">
        <v>1345</v>
      </c>
    </row>
    <row r="462" spans="1:7" ht="11.25">
      <c r="A462" s="20" t="s">
        <v>1737</v>
      </c>
      <c r="B462" s="169" t="s">
        <v>1706</v>
      </c>
      <c r="C462" s="20" t="s">
        <v>1707</v>
      </c>
      <c r="D462" s="20" t="s">
        <v>1708</v>
      </c>
      <c r="G462" s="20" t="s">
        <v>1345</v>
      </c>
    </row>
    <row r="463" spans="1:7" ht="11.25">
      <c r="A463" s="169" t="s">
        <v>1915</v>
      </c>
      <c r="B463" s="169" t="s">
        <v>1123</v>
      </c>
      <c r="C463" s="169" t="s">
        <v>1124</v>
      </c>
      <c r="D463" s="169" t="s">
        <v>1835</v>
      </c>
      <c r="E463" s="169"/>
      <c r="G463" s="20" t="s">
        <v>1345</v>
      </c>
    </row>
    <row r="464" spans="1:7" ht="11.25">
      <c r="A464" s="169" t="s">
        <v>1936</v>
      </c>
      <c r="B464" s="169" t="s">
        <v>1179</v>
      </c>
      <c r="C464" s="169" t="s">
        <v>1180</v>
      </c>
      <c r="D464" s="169" t="s">
        <v>1181</v>
      </c>
      <c r="E464" s="169"/>
      <c r="G464" s="20" t="s">
        <v>1345</v>
      </c>
    </row>
    <row r="465" spans="1:8" ht="11.25">
      <c r="A465" s="169" t="s">
        <v>73</v>
      </c>
      <c r="B465" s="169" t="s">
        <v>74</v>
      </c>
      <c r="C465" s="169" t="s">
        <v>1379</v>
      </c>
      <c r="D465" s="169" t="s">
        <v>1380</v>
      </c>
      <c r="E465" s="169" t="s">
        <v>1378</v>
      </c>
      <c r="F465" s="169"/>
      <c r="G465" s="169" t="s">
        <v>1373</v>
      </c>
      <c r="H465" s="169"/>
    </row>
    <row r="466" spans="1:8" ht="11.25">
      <c r="A466" s="169" t="s">
        <v>77</v>
      </c>
      <c r="B466" s="169" t="s">
        <v>78</v>
      </c>
      <c r="C466" s="169" t="s">
        <v>79</v>
      </c>
      <c r="D466" s="169" t="s">
        <v>1997</v>
      </c>
      <c r="E466" s="169"/>
      <c r="F466" s="169"/>
      <c r="G466" s="169" t="s">
        <v>1373</v>
      </c>
      <c r="H466" s="169"/>
    </row>
    <row r="467" spans="1:7" ht="11.25">
      <c r="A467" s="169" t="s">
        <v>1990</v>
      </c>
      <c r="B467" s="169" t="s">
        <v>47</v>
      </c>
      <c r="C467" s="169" t="s">
        <v>48</v>
      </c>
      <c r="D467" s="169" t="s">
        <v>1989</v>
      </c>
      <c r="E467" s="169"/>
      <c r="G467" s="20" t="s">
        <v>1345</v>
      </c>
    </row>
    <row r="468" spans="1:7" ht="11.25">
      <c r="A468" s="20" t="s">
        <v>1453</v>
      </c>
      <c r="B468" s="169" t="s">
        <v>1451</v>
      </c>
      <c r="C468" s="169" t="s">
        <v>952</v>
      </c>
      <c r="D468" s="20" t="s">
        <v>1452</v>
      </c>
      <c r="G468" s="20" t="s">
        <v>1345</v>
      </c>
    </row>
    <row r="469" spans="1:8" ht="11.25">
      <c r="A469" s="169" t="s">
        <v>81</v>
      </c>
      <c r="B469" s="169" t="s">
        <v>1787</v>
      </c>
      <c r="C469" s="169" t="s">
        <v>1788</v>
      </c>
      <c r="D469" s="169" t="s">
        <v>1789</v>
      </c>
      <c r="E469" s="169" t="s">
        <v>1786</v>
      </c>
      <c r="F469" s="169"/>
      <c r="G469" s="169" t="s">
        <v>1373</v>
      </c>
      <c r="H469" s="169"/>
    </row>
    <row r="470" spans="1:7" ht="11.25">
      <c r="A470" s="169" t="s">
        <v>1496</v>
      </c>
      <c r="B470" s="169" t="s">
        <v>376</v>
      </c>
      <c r="C470" s="169" t="s">
        <v>1494</v>
      </c>
      <c r="D470" s="169" t="s">
        <v>1495</v>
      </c>
      <c r="E470" s="169"/>
      <c r="G470" s="20" t="s">
        <v>1345</v>
      </c>
    </row>
    <row r="471" spans="1:8" ht="11.25">
      <c r="A471" s="169" t="s">
        <v>1998</v>
      </c>
      <c r="B471" s="169" t="s">
        <v>1715</v>
      </c>
      <c r="C471" s="169" t="s">
        <v>779</v>
      </c>
      <c r="D471" s="169" t="s">
        <v>780</v>
      </c>
      <c r="E471" s="169" t="s">
        <v>1714</v>
      </c>
      <c r="F471" s="169"/>
      <c r="G471" s="169" t="s">
        <v>1373</v>
      </c>
      <c r="H471" s="169"/>
    </row>
    <row r="472" spans="1:7" ht="11.25">
      <c r="A472" s="169" t="s">
        <v>1977</v>
      </c>
      <c r="B472" s="169" t="s">
        <v>1975</v>
      </c>
      <c r="C472" s="169" t="s">
        <v>1293</v>
      </c>
      <c r="D472" s="169" t="s">
        <v>1976</v>
      </c>
      <c r="E472" s="169"/>
      <c r="G472" s="20" t="s">
        <v>1345</v>
      </c>
    </row>
    <row r="473" spans="1:8" ht="11.25">
      <c r="A473" s="169" t="s">
        <v>85</v>
      </c>
      <c r="B473" s="169" t="s">
        <v>1999</v>
      </c>
      <c r="C473" s="169" t="s">
        <v>1349</v>
      </c>
      <c r="D473" s="171" t="s">
        <v>1349</v>
      </c>
      <c r="E473" s="169"/>
      <c r="F473" s="169"/>
      <c r="G473" s="169" t="s">
        <v>1373</v>
      </c>
      <c r="H473" s="169"/>
    </row>
    <row r="474" spans="1:8" ht="11.25">
      <c r="A474" s="169" t="s">
        <v>89</v>
      </c>
      <c r="B474" s="169" t="s">
        <v>2000</v>
      </c>
      <c r="C474" s="169" t="s">
        <v>91</v>
      </c>
      <c r="D474" s="169" t="s">
        <v>2001</v>
      </c>
      <c r="E474" s="169"/>
      <c r="F474" s="169"/>
      <c r="G474" s="169" t="s">
        <v>1373</v>
      </c>
      <c r="H474" s="169"/>
    </row>
    <row r="475" spans="1:7" ht="11.25">
      <c r="A475" s="169" t="s">
        <v>1681</v>
      </c>
      <c r="B475" s="169" t="s">
        <v>1105</v>
      </c>
      <c r="C475" s="169" t="s">
        <v>1349</v>
      </c>
      <c r="D475" s="169" t="s">
        <v>1349</v>
      </c>
      <c r="E475" s="169"/>
      <c r="G475" s="20" t="s">
        <v>1345</v>
      </c>
    </row>
    <row r="476" spans="1:7" ht="11.25">
      <c r="A476" s="20" t="s">
        <v>1456</v>
      </c>
      <c r="B476" s="169" t="s">
        <v>975</v>
      </c>
      <c r="C476" s="20" t="s">
        <v>976</v>
      </c>
      <c r="D476" s="20" t="s">
        <v>1455</v>
      </c>
      <c r="G476" s="20" t="s">
        <v>1345</v>
      </c>
    </row>
    <row r="477" spans="1:7" ht="11.25">
      <c r="A477" s="20" t="s">
        <v>94</v>
      </c>
      <c r="B477" s="20" t="s">
        <v>2002</v>
      </c>
      <c r="C477" s="20" t="s">
        <v>1349</v>
      </c>
      <c r="D477" s="20" t="s">
        <v>1349</v>
      </c>
      <c r="G477" s="20" t="s">
        <v>1756</v>
      </c>
    </row>
    <row r="478" spans="3:4" ht="11.25">
      <c r="C478" s="20" t="s">
        <v>1349</v>
      </c>
      <c r="D478" s="20" t="s">
        <v>1349</v>
      </c>
    </row>
    <row r="479" spans="3:4" ht="11.25">
      <c r="C479" s="20" t="s">
        <v>1349</v>
      </c>
      <c r="D479" s="20" t="s">
        <v>1349</v>
      </c>
    </row>
  </sheetData>
  <sheetProtection/>
  <hyperlinks>
    <hyperlink ref="D413" r:id="rId1" display="george.oduro@ulh.nhs.uk"/>
    <hyperlink ref="D424" r:id="rId2" display="Fiona.Saunders@uhsm.nhs.uk"/>
    <hyperlink ref="D12" r:id="rId3" display="Briar.Stewart@alderhey.nhs.uk"/>
    <hyperlink ref="D301" r:id="rId4" display="Christopher.wood@pat.nhs.uk"/>
    <hyperlink ref="D162" r:id="rId5" display="Jason.Long@ggc.scot.nhs.uk"/>
    <hyperlink ref="D366" r:id="rId6" display="mark.prescott@sath.nhs.uk"/>
    <hyperlink ref="D115" r:id="rId7" display="Fiona.Wisniacki@eht.nhs.uk"/>
    <hyperlink ref="D158" r:id="rId8" display="george.oduro@ulh.nhs.uk"/>
    <hyperlink ref="D472" r:id="rId9" display="Fiona.Saunders@uhsm.nhs.uk"/>
    <hyperlink ref="D274" r:id="rId10" display="Christopher.wood@pat.nhs.uk"/>
    <hyperlink ref="D381" r:id="rId11" display="Jason.Long@ggc.scot.nhs.uk"/>
    <hyperlink ref="D351" r:id="rId12" display="mark.prescott@sath.nhs.uk"/>
    <hyperlink ref="D149" r:id="rId13" display="Jason.Long@ggc.scot.nhs.uk"/>
  </hyperlinks>
  <printOptions/>
  <pageMargins left="0.7" right="0.7" top="0.75" bottom="0.75" header="0.3" footer="0.3"/>
  <pageSetup orientation="portrait" paperSize="9"/>
  <legacyDrawing r:id="rId15"/>
</worksheet>
</file>

<file path=xl/worksheets/sheet9.xml><?xml version="1.0" encoding="utf-8"?>
<worksheet xmlns="http://schemas.openxmlformats.org/spreadsheetml/2006/main" xmlns:r="http://schemas.openxmlformats.org/officeDocument/2006/relationships">
  <sheetPr>
    <tabColor rgb="FF7030A0"/>
    <pageSetUpPr fitToPage="1"/>
  </sheetPr>
  <dimension ref="A1:R48"/>
  <sheetViews>
    <sheetView showGridLines="0" zoomScale="80" zoomScaleNormal="80" zoomScalePageLayoutView="0" workbookViewId="0" topLeftCell="A1">
      <selection activeCell="K14" sqref="K14"/>
    </sheetView>
  </sheetViews>
  <sheetFormatPr defaultColWidth="9.140625" defaultRowHeight="12.75"/>
  <cols>
    <col min="1" max="1" width="0.42578125" style="76" customWidth="1"/>
    <col min="2" max="2" width="47.421875" style="77" customWidth="1"/>
    <col min="3" max="3" width="13.7109375" style="77" customWidth="1"/>
    <col min="4" max="4" width="14.28125" style="77" customWidth="1"/>
    <col min="5" max="5" width="13.7109375" style="77" customWidth="1"/>
    <col min="6" max="7" width="14.7109375" style="77" customWidth="1"/>
    <col min="8" max="10" width="13.7109375" style="77" customWidth="1"/>
    <col min="11" max="12" width="12.7109375" style="77" customWidth="1"/>
    <col min="13" max="13" width="8.140625" style="80" customWidth="1"/>
    <col min="14" max="16384" width="9.140625" style="77" customWidth="1"/>
  </cols>
  <sheetData>
    <row r="1" spans="2:13" ht="40.5" customHeight="1" thickBot="1">
      <c r="B1" s="250" t="s">
        <v>1340</v>
      </c>
      <c r="C1" s="250"/>
      <c r="D1" s="250"/>
      <c r="E1" s="250"/>
      <c r="F1" s="250"/>
      <c r="G1" s="250"/>
      <c r="H1" s="250"/>
      <c r="I1" s="250"/>
      <c r="J1" s="250"/>
      <c r="K1" s="250"/>
      <c r="L1" s="250"/>
      <c r="M1" s="76">
        <v>2011</v>
      </c>
    </row>
    <row r="2" spans="3:12" ht="6.75" customHeight="1">
      <c r="C2" s="78"/>
      <c r="D2" s="79"/>
      <c r="E2" s="79"/>
      <c r="F2" s="79"/>
      <c r="G2" s="79"/>
      <c r="H2" s="79"/>
      <c r="I2" s="79"/>
      <c r="J2" s="79"/>
      <c r="K2" s="79"/>
      <c r="L2" s="79"/>
    </row>
    <row r="3" spans="2:12" ht="15">
      <c r="B3" s="153" t="s">
        <v>387</v>
      </c>
      <c r="C3" s="153"/>
      <c r="D3" s="217"/>
      <c r="E3" s="218"/>
      <c r="F3" s="216" t="s">
        <v>269</v>
      </c>
      <c r="G3" s="152"/>
      <c r="H3" s="151"/>
      <c r="I3" s="151"/>
      <c r="J3" s="151"/>
      <c r="K3" s="151"/>
      <c r="L3" s="151"/>
    </row>
    <row r="4" spans="2:12" ht="15">
      <c r="B4" s="219" t="s">
        <v>2082</v>
      </c>
      <c r="C4" s="153"/>
      <c r="D4" s="217"/>
      <c r="E4" s="217"/>
      <c r="F4" s="216" t="s">
        <v>1335</v>
      </c>
      <c r="G4" s="152"/>
      <c r="H4" s="151"/>
      <c r="I4" s="151"/>
      <c r="J4" s="151"/>
      <c r="K4" s="151"/>
      <c r="L4" s="151"/>
    </row>
    <row r="5" spans="2:12" ht="14.25" customHeight="1">
      <c r="B5" s="153" t="s">
        <v>388</v>
      </c>
      <c r="C5" s="153"/>
      <c r="D5" s="217"/>
      <c r="E5" s="217"/>
      <c r="F5" s="216" t="s">
        <v>270</v>
      </c>
      <c r="G5" s="151"/>
      <c r="H5" s="151"/>
      <c r="I5" s="151"/>
      <c r="J5" s="151"/>
      <c r="K5" s="151"/>
      <c r="L5" s="151"/>
    </row>
    <row r="6" spans="2:12" ht="15" customHeight="1">
      <c r="B6" s="153" t="s">
        <v>2047</v>
      </c>
      <c r="C6" s="220"/>
      <c r="D6" s="221"/>
      <c r="E6" s="217"/>
      <c r="F6" s="153" t="s">
        <v>2083</v>
      </c>
      <c r="G6" s="215"/>
      <c r="H6" s="215"/>
      <c r="I6" s="215"/>
      <c r="J6" s="215"/>
      <c r="K6" s="215"/>
      <c r="L6" s="215"/>
    </row>
    <row r="7" spans="2:12" ht="15">
      <c r="B7" s="153" t="s">
        <v>389</v>
      </c>
      <c r="C7" s="220"/>
      <c r="D7" s="220"/>
      <c r="E7" s="220"/>
      <c r="F7" s="153" t="s">
        <v>2003</v>
      </c>
      <c r="G7" s="184"/>
      <c r="H7" s="151"/>
      <c r="I7" s="151"/>
      <c r="J7" s="185" t="s">
        <v>435</v>
      </c>
      <c r="K7" s="151"/>
      <c r="L7" s="151"/>
    </row>
    <row r="8" ht="9.75" customHeight="1"/>
    <row r="9" spans="1:12" s="84" customFormat="1" ht="12.75">
      <c r="A9" s="82"/>
      <c r="B9" s="83" t="s">
        <v>390</v>
      </c>
      <c r="C9" s="251"/>
      <c r="D9" s="252"/>
      <c r="E9" s="252"/>
      <c r="F9" s="252"/>
      <c r="G9" s="252"/>
      <c r="H9" s="252"/>
      <c r="I9" s="252"/>
      <c r="J9" s="252"/>
      <c r="K9" s="253"/>
      <c r="L9" s="82" t="str">
        <f>IF(ISBLANK(DeptName),"-",VLOOKUP(DeptName,Sites!A2:B477,2,0))</f>
        <v>-</v>
      </c>
    </row>
    <row r="10" spans="1:13" s="84" customFormat="1" ht="6" customHeight="1">
      <c r="A10" s="82"/>
      <c r="B10" s="85"/>
      <c r="C10" s="86"/>
      <c r="D10" s="86"/>
      <c r="E10" s="86"/>
      <c r="F10" s="86"/>
      <c r="G10" s="86"/>
      <c r="H10" s="86"/>
      <c r="I10" s="86"/>
      <c r="J10" s="86"/>
      <c r="M10" s="87"/>
    </row>
    <row r="11" spans="1:13" s="84" customFormat="1" ht="12.75">
      <c r="A11" s="82"/>
      <c r="B11" s="88" t="s">
        <v>391</v>
      </c>
      <c r="C11" s="254">
        <f>IF(ISBLANK(DeptName),"",VLOOKUP(DeptName,Sites!A2:C477,3,0))</f>
      </c>
      <c r="D11" s="255"/>
      <c r="E11" s="256"/>
      <c r="F11" s="89"/>
      <c r="G11" s="90" t="s">
        <v>392</v>
      </c>
      <c r="H11" s="257">
        <f>IF(ISBLANK(DeptName),"",VLOOKUP(DeptName,Sites!A2:D477,4,0))</f>
      </c>
      <c r="I11" s="255"/>
      <c r="J11" s="255"/>
      <c r="K11" s="256"/>
      <c r="L11" s="81"/>
      <c r="M11" s="87"/>
    </row>
    <row r="12" spans="1:13" s="84" customFormat="1" ht="12.75">
      <c r="A12" s="82"/>
      <c r="B12" s="88" t="s">
        <v>393</v>
      </c>
      <c r="C12" s="257"/>
      <c r="D12" s="255"/>
      <c r="E12" s="256"/>
      <c r="F12" s="89"/>
      <c r="G12" s="90" t="s">
        <v>394</v>
      </c>
      <c r="H12" s="258"/>
      <c r="I12" s="259"/>
      <c r="J12" s="255"/>
      <c r="K12" s="256"/>
      <c r="L12" s="81"/>
      <c r="M12" s="87"/>
    </row>
    <row r="13" spans="1:13" s="84" customFormat="1" ht="4.5" customHeight="1">
      <c r="A13" s="82"/>
      <c r="B13" s="88"/>
      <c r="C13" s="199"/>
      <c r="D13" s="199"/>
      <c r="E13" s="199"/>
      <c r="F13" s="89"/>
      <c r="G13" s="90"/>
      <c r="H13" s="200"/>
      <c r="I13" s="200"/>
      <c r="J13" s="199"/>
      <c r="K13" s="199"/>
      <c r="L13" s="81"/>
      <c r="M13" s="87"/>
    </row>
    <row r="14" spans="2:11" ht="12.75" customHeight="1">
      <c r="B14" s="88" t="s">
        <v>517</v>
      </c>
      <c r="C14" s="91"/>
      <c r="J14" s="187" t="s">
        <v>2046</v>
      </c>
      <c r="K14" s="201"/>
    </row>
    <row r="15" spans="2:12" ht="12.75">
      <c r="B15" s="80" t="s">
        <v>395</v>
      </c>
      <c r="C15" s="213">
        <f>IF(MIN('Data Entry'!C7:AZ7)=0,"",MIN('Data Entry'!C7:AZ7))</f>
      </c>
      <c r="J15" s="187" t="s">
        <v>396</v>
      </c>
      <c r="K15" s="92"/>
      <c r="L15" s="80"/>
    </row>
    <row r="16" spans="2:12" ht="12.75">
      <c r="B16" s="80" t="s">
        <v>397</v>
      </c>
      <c r="C16" s="213">
        <f>IF(MAX('Data Entry'!C7:AZ7)=0,"",MAX('Data Entry'!C7:AZ7))</f>
      </c>
      <c r="J16" s="188" t="s">
        <v>398</v>
      </c>
      <c r="K16" s="92"/>
      <c r="L16" s="80"/>
    </row>
    <row r="17" spans="2:12" ht="9.75" customHeight="1" thickBot="1">
      <c r="B17" s="93"/>
      <c r="C17" s="93"/>
      <c r="E17" s="271"/>
      <c r="F17" s="272"/>
      <c r="G17" s="272"/>
      <c r="H17" s="272"/>
      <c r="I17" s="272"/>
      <c r="J17" s="272"/>
      <c r="K17" s="94"/>
      <c r="L17" s="93"/>
    </row>
    <row r="18" spans="1:13" s="104" customFormat="1" ht="41.25" customHeight="1">
      <c r="A18" s="95"/>
      <c r="B18" s="96"/>
      <c r="C18" s="97" t="s">
        <v>399</v>
      </c>
      <c r="D18" s="98" t="s">
        <v>400</v>
      </c>
      <c r="E18" s="99" t="s">
        <v>401</v>
      </c>
      <c r="F18" s="100" t="s">
        <v>402</v>
      </c>
      <c r="G18" s="100" t="s">
        <v>403</v>
      </c>
      <c r="H18" s="100" t="s">
        <v>404</v>
      </c>
      <c r="I18" s="101" t="s">
        <v>405</v>
      </c>
      <c r="J18" s="100" t="s">
        <v>406</v>
      </c>
      <c r="K18" s="102" t="s">
        <v>407</v>
      </c>
      <c r="L18" s="102" t="s">
        <v>408</v>
      </c>
      <c r="M18" s="103"/>
    </row>
    <row r="19" spans="1:13" s="107" customFormat="1" ht="15" customHeight="1">
      <c r="A19" s="105">
        <v>1</v>
      </c>
      <c r="B19" s="189" t="s">
        <v>409</v>
      </c>
      <c r="C19" s="160">
        <f>MAX('Data Entry'!BE7:BE8)</f>
        <v>0</v>
      </c>
      <c r="D19" s="105"/>
      <c r="E19" s="160">
        <f>'Data Entry'!BE11</f>
        <v>0</v>
      </c>
      <c r="F19" s="160">
        <f>'Data Entry'!BH11</f>
        <v>0</v>
      </c>
      <c r="G19" s="160">
        <f>'Data Entry'!BG11</f>
        <v>0</v>
      </c>
      <c r="H19" s="160">
        <f>'Data Entry'!BE18</f>
        <v>0</v>
      </c>
      <c r="I19" s="160">
        <f>'Data Entry'!BG19</f>
        <v>0</v>
      </c>
      <c r="J19" s="160">
        <f>'Data Entry'!BE17</f>
        <v>0</v>
      </c>
      <c r="K19" s="160">
        <f>'Data Entry'!BE20</f>
        <v>0</v>
      </c>
      <c r="L19" s="160">
        <f>'Data Entry'!BE22</f>
        <v>0</v>
      </c>
      <c r="M19" s="106"/>
    </row>
    <row r="20" spans="1:13" s="107" customFormat="1" ht="6" customHeight="1">
      <c r="A20" s="105"/>
      <c r="B20" s="108"/>
      <c r="C20" s="109"/>
      <c r="D20" s="105"/>
      <c r="E20" s="105"/>
      <c r="F20" s="105"/>
      <c r="G20" s="105"/>
      <c r="H20" s="105"/>
      <c r="I20" s="105"/>
      <c r="J20" s="105"/>
      <c r="M20" s="106"/>
    </row>
    <row r="21" spans="1:13" s="107" customFormat="1" ht="6" customHeight="1">
      <c r="A21" s="105"/>
      <c r="B21" s="108"/>
      <c r="C21" s="109"/>
      <c r="D21" s="105"/>
      <c r="E21" s="105"/>
      <c r="F21" s="105"/>
      <c r="G21" s="105"/>
      <c r="H21" s="105"/>
      <c r="I21" s="105"/>
      <c r="J21" s="105"/>
      <c r="M21" s="106"/>
    </row>
    <row r="22" spans="1:13" s="107" customFormat="1" ht="15" customHeight="1">
      <c r="A22" s="105"/>
      <c r="B22" s="189" t="s">
        <v>410</v>
      </c>
      <c r="C22" s="160">
        <f>'Data Entry'!BE10</f>
        <v>0</v>
      </c>
      <c r="D22" s="105"/>
      <c r="E22" s="109"/>
      <c r="F22" s="109"/>
      <c r="G22" s="109"/>
      <c r="H22" s="110"/>
      <c r="I22" s="186" t="str">
        <f>IF(OR(C9="",C11=" ",H11=" "),"WARNING: Names or e-mail missing","")</f>
        <v>WARNING: Names or e-mail missing</v>
      </c>
      <c r="J22" s="105"/>
      <c r="M22" s="106"/>
    </row>
    <row r="23" spans="1:13" s="107" customFormat="1" ht="15" customHeight="1">
      <c r="A23" s="105"/>
      <c r="B23" s="189" t="s">
        <v>411</v>
      </c>
      <c r="C23" s="160">
        <f>'Data Entry'!BE39</f>
        <v>0</v>
      </c>
      <c r="D23" s="105"/>
      <c r="E23" s="109"/>
      <c r="F23" s="109"/>
      <c r="G23" s="109"/>
      <c r="H23" s="105"/>
      <c r="I23" s="186" t="str">
        <f>IF(OR(K14="",K15=" ",K16=" "),"WARNING: Questions unanswered","")</f>
        <v>WARNING: Questions unanswered</v>
      </c>
      <c r="J23" s="105"/>
      <c r="M23" s="106"/>
    </row>
    <row r="24" spans="1:13" s="107" customFormat="1" ht="15" customHeight="1">
      <c r="A24" s="105"/>
      <c r="B24" s="189" t="s">
        <v>412</v>
      </c>
      <c r="C24" s="160">
        <f>'Data Entry'!BJ10</f>
        <v>0</v>
      </c>
      <c r="D24" s="105"/>
      <c r="E24" s="109"/>
      <c r="F24" s="273" t="s">
        <v>414</v>
      </c>
      <c r="G24" s="273"/>
      <c r="H24" s="105"/>
      <c r="I24" s="77" t="s">
        <v>433</v>
      </c>
      <c r="J24" s="105"/>
      <c r="M24" s="106"/>
    </row>
    <row r="25" spans="1:13" s="107" customFormat="1" ht="15" customHeight="1">
      <c r="A25" s="105"/>
      <c r="B25" s="189" t="s">
        <v>413</v>
      </c>
      <c r="C25" s="160">
        <f>'Data Entry'!BF10</f>
        <v>0</v>
      </c>
      <c r="D25" s="105"/>
      <c r="E25" s="109"/>
      <c r="F25" s="111" t="s">
        <v>402</v>
      </c>
      <c r="G25" s="111" t="s">
        <v>403</v>
      </c>
      <c r="H25" s="105"/>
      <c r="I25" s="262"/>
      <c r="J25" s="263"/>
      <c r="K25" s="263"/>
      <c r="L25" s="264"/>
      <c r="M25" s="106"/>
    </row>
    <row r="26" spans="1:13" s="107" customFormat="1" ht="4.5" customHeight="1">
      <c r="A26" s="105"/>
      <c r="B26" s="108"/>
      <c r="C26" s="109"/>
      <c r="D26" s="105"/>
      <c r="E26" s="105"/>
      <c r="H26" s="105"/>
      <c r="I26" s="265"/>
      <c r="J26" s="266"/>
      <c r="K26" s="266"/>
      <c r="L26" s="267"/>
      <c r="M26" s="106"/>
    </row>
    <row r="27" spans="1:13" s="107" customFormat="1" ht="25.5">
      <c r="A27" s="105"/>
      <c r="B27" s="189" t="s">
        <v>415</v>
      </c>
      <c r="C27" s="160">
        <f>'Data Entry'!BE12</f>
        <v>0</v>
      </c>
      <c r="D27" s="101" t="s">
        <v>416</v>
      </c>
      <c r="E27" s="100"/>
      <c r="F27" s="160">
        <f>'Data Entry'!BH12</f>
        <v>0</v>
      </c>
      <c r="G27" s="160">
        <f>'Data Entry'!BG12</f>
        <v>0</v>
      </c>
      <c r="H27" s="105"/>
      <c r="I27" s="265"/>
      <c r="J27" s="266"/>
      <c r="K27" s="266"/>
      <c r="L27" s="267"/>
      <c r="M27" s="106"/>
    </row>
    <row r="28" spans="1:13" s="107" customFormat="1" ht="15" customHeight="1">
      <c r="A28" s="105">
        <v>2</v>
      </c>
      <c r="B28" s="189" t="s">
        <v>417</v>
      </c>
      <c r="C28" s="160">
        <f>'Data Entry'!BF28</f>
        <v>0</v>
      </c>
      <c r="D28" s="160">
        <f>'Data Entry'!BF31</f>
        <v>0</v>
      </c>
      <c r="E28" s="105"/>
      <c r="F28" s="160">
        <f>'Data Entry'!BF29</f>
        <v>0</v>
      </c>
      <c r="G28" s="160">
        <f>'Data Entry'!BF30</f>
        <v>0</v>
      </c>
      <c r="H28" s="105"/>
      <c r="I28" s="265"/>
      <c r="J28" s="266"/>
      <c r="K28" s="266"/>
      <c r="L28" s="267"/>
      <c r="M28" s="106"/>
    </row>
    <row r="29" spans="1:13" s="107" customFormat="1" ht="15" customHeight="1">
      <c r="A29" s="105">
        <v>3</v>
      </c>
      <c r="B29" s="189" t="s">
        <v>418</v>
      </c>
      <c r="C29" s="160">
        <f>'Data Entry'!BG28</f>
        <v>0</v>
      </c>
      <c r="D29" s="160">
        <f>'Data Entry'!BG31</f>
        <v>0</v>
      </c>
      <c r="E29" s="112" t="s">
        <v>419</v>
      </c>
      <c r="F29" s="160">
        <f>'Data Entry'!BG29</f>
        <v>0</v>
      </c>
      <c r="G29" s="160">
        <f>'Data Entry'!BG30</f>
        <v>0</v>
      </c>
      <c r="H29" s="112" t="s">
        <v>419</v>
      </c>
      <c r="I29" s="265"/>
      <c r="J29" s="266"/>
      <c r="K29" s="266"/>
      <c r="L29" s="267"/>
      <c r="M29" s="106"/>
    </row>
    <row r="30" spans="1:13" s="107" customFormat="1" ht="15" customHeight="1">
      <c r="A30" s="105">
        <v>4</v>
      </c>
      <c r="B30" s="189" t="s">
        <v>420</v>
      </c>
      <c r="C30" s="160">
        <f>'Data Entry'!BH28</f>
        <v>0</v>
      </c>
      <c r="D30" s="160">
        <f>'Data Entry'!BH31</f>
        <v>0</v>
      </c>
      <c r="E30" s="112" t="s">
        <v>419</v>
      </c>
      <c r="F30" s="160">
        <f>'Data Entry'!BH29</f>
        <v>0</v>
      </c>
      <c r="G30" s="160">
        <f>'Data Entry'!BH30</f>
        <v>0</v>
      </c>
      <c r="H30" s="112" t="s">
        <v>419</v>
      </c>
      <c r="I30" s="265"/>
      <c r="J30" s="266"/>
      <c r="K30" s="266"/>
      <c r="L30" s="267"/>
      <c r="M30" s="106"/>
    </row>
    <row r="31" spans="1:13" s="107" customFormat="1" ht="4.5" customHeight="1">
      <c r="A31" s="105"/>
      <c r="B31" s="113"/>
      <c r="C31" s="109"/>
      <c r="D31" s="105"/>
      <c r="E31" s="105"/>
      <c r="F31" s="105"/>
      <c r="G31" s="105"/>
      <c r="H31" s="105"/>
      <c r="I31" s="265"/>
      <c r="J31" s="266"/>
      <c r="K31" s="266"/>
      <c r="L31" s="267"/>
      <c r="M31" s="106"/>
    </row>
    <row r="32" spans="1:18" s="107" customFormat="1" ht="15" customHeight="1">
      <c r="A32" s="105"/>
      <c r="B32" s="189" t="s">
        <v>421</v>
      </c>
      <c r="C32" s="160">
        <f>'Data Entry'!BE13</f>
        <v>0</v>
      </c>
      <c r="D32" s="105"/>
      <c r="E32" s="105"/>
      <c r="F32" s="160">
        <f>'Data Entry'!BH13</f>
        <v>0</v>
      </c>
      <c r="G32" s="160">
        <f>'Data Entry'!BG13</f>
        <v>0</v>
      </c>
      <c r="H32" s="114"/>
      <c r="I32" s="265"/>
      <c r="J32" s="266"/>
      <c r="K32" s="266"/>
      <c r="L32" s="267"/>
      <c r="M32" s="106"/>
      <c r="R32" s="77"/>
    </row>
    <row r="33" spans="1:13" s="107" customFormat="1" ht="4.5" customHeight="1">
      <c r="A33" s="105"/>
      <c r="B33" s="113"/>
      <c r="C33" s="114"/>
      <c r="D33" s="105"/>
      <c r="E33" s="105"/>
      <c r="F33" s="114"/>
      <c r="G33" s="114"/>
      <c r="H33" s="105"/>
      <c r="I33" s="265"/>
      <c r="J33" s="266"/>
      <c r="K33" s="266"/>
      <c r="L33" s="267"/>
      <c r="M33" s="106"/>
    </row>
    <row r="34" spans="1:13" s="107" customFormat="1" ht="15" customHeight="1">
      <c r="A34" s="105"/>
      <c r="B34" s="189" t="s">
        <v>422</v>
      </c>
      <c r="C34" s="160">
        <f>'Data Entry'!BG32</f>
        <v>0</v>
      </c>
      <c r="D34" s="105"/>
      <c r="E34" s="105"/>
      <c r="F34" s="105"/>
      <c r="G34" s="105"/>
      <c r="H34" s="105"/>
      <c r="I34" s="265"/>
      <c r="J34" s="266"/>
      <c r="K34" s="266"/>
      <c r="L34" s="267"/>
      <c r="M34" s="106"/>
    </row>
    <row r="35" spans="1:13" s="107" customFormat="1" ht="15" customHeight="1">
      <c r="A35" s="105"/>
      <c r="B35" s="189" t="s">
        <v>423</v>
      </c>
      <c r="C35" s="160">
        <f>'Data Entry'!BH$32</f>
        <v>0</v>
      </c>
      <c r="D35" s="112" t="s">
        <v>419</v>
      </c>
      <c r="E35" s="105"/>
      <c r="F35" s="105"/>
      <c r="G35" s="105"/>
      <c r="H35" s="105"/>
      <c r="I35" s="265"/>
      <c r="J35" s="266"/>
      <c r="K35" s="266"/>
      <c r="L35" s="267"/>
      <c r="M35" s="106"/>
    </row>
    <row r="36" spans="1:13" s="107" customFormat="1" ht="15" customHeight="1">
      <c r="A36" s="105"/>
      <c r="B36" s="189" t="s">
        <v>424</v>
      </c>
      <c r="C36" s="160">
        <f>'Data Entry'!BI$32</f>
        <v>0</v>
      </c>
      <c r="D36" s="112" t="s">
        <v>419</v>
      </c>
      <c r="E36" s="105"/>
      <c r="F36" s="274" t="s">
        <v>426</v>
      </c>
      <c r="G36" s="274"/>
      <c r="H36" s="105"/>
      <c r="I36" s="265"/>
      <c r="J36" s="266"/>
      <c r="K36" s="266"/>
      <c r="L36" s="267"/>
      <c r="M36" s="106"/>
    </row>
    <row r="37" spans="1:13" s="107" customFormat="1" ht="15" customHeight="1">
      <c r="A37" s="105"/>
      <c r="B37" s="189" t="s">
        <v>425</v>
      </c>
      <c r="C37" s="160">
        <f>'Data Entry'!BK$32</f>
        <v>0</v>
      </c>
      <c r="D37" s="115"/>
      <c r="E37" s="105"/>
      <c r="F37" s="111" t="s">
        <v>402</v>
      </c>
      <c r="G37" s="111" t="s">
        <v>403</v>
      </c>
      <c r="H37" s="105"/>
      <c r="I37" s="265"/>
      <c r="J37" s="266"/>
      <c r="K37" s="266"/>
      <c r="L37" s="267"/>
      <c r="M37" s="106"/>
    </row>
    <row r="38" spans="1:13" s="107" customFormat="1" ht="4.5" customHeight="1">
      <c r="A38" s="105"/>
      <c r="B38" s="113"/>
      <c r="C38" s="114"/>
      <c r="D38" s="105"/>
      <c r="E38" s="105"/>
      <c r="I38" s="265"/>
      <c r="J38" s="266"/>
      <c r="K38" s="266"/>
      <c r="L38" s="267"/>
      <c r="M38" s="106"/>
    </row>
    <row r="39" spans="1:13" s="107" customFormat="1" ht="15" customHeight="1">
      <c r="A39" s="105"/>
      <c r="B39" s="190" t="s">
        <v>427</v>
      </c>
      <c r="C39" s="161">
        <f>'Data Entry'!BG33</f>
        <v>0</v>
      </c>
      <c r="D39" s="105"/>
      <c r="E39" s="105"/>
      <c r="F39" s="161">
        <f>'Data Entry'!BG34</f>
        <v>0</v>
      </c>
      <c r="G39" s="161">
        <f>'Data Entry'!BG35</f>
        <v>0</v>
      </c>
      <c r="H39" s="105"/>
      <c r="I39" s="265"/>
      <c r="J39" s="266"/>
      <c r="K39" s="266"/>
      <c r="L39" s="267"/>
      <c r="M39" s="106"/>
    </row>
    <row r="40" spans="1:13" s="107" customFormat="1" ht="15" customHeight="1">
      <c r="A40" s="105"/>
      <c r="B40" s="190" t="s">
        <v>428</v>
      </c>
      <c r="C40" s="161">
        <f>'Data Entry'!BH33</f>
        <v>0</v>
      </c>
      <c r="D40" s="112" t="s">
        <v>419</v>
      </c>
      <c r="E40" s="105"/>
      <c r="F40" s="161">
        <f>'Data Entry'!BH34</f>
        <v>0</v>
      </c>
      <c r="G40" s="161">
        <f>'Data Entry'!BH35</f>
        <v>0</v>
      </c>
      <c r="H40" s="112" t="s">
        <v>419</v>
      </c>
      <c r="I40" s="265"/>
      <c r="J40" s="266"/>
      <c r="K40" s="266"/>
      <c r="L40" s="267"/>
      <c r="M40" s="106"/>
    </row>
    <row r="41" spans="1:13" s="107" customFormat="1" ht="15" customHeight="1">
      <c r="A41" s="105"/>
      <c r="B41" s="190" t="s">
        <v>429</v>
      </c>
      <c r="C41" s="161">
        <f>'Data Entry'!BI33</f>
        <v>0</v>
      </c>
      <c r="D41" s="112" t="s">
        <v>419</v>
      </c>
      <c r="E41" s="105"/>
      <c r="F41" s="161">
        <f>'Data Entry'!BI34</f>
        <v>0</v>
      </c>
      <c r="G41" s="161">
        <f>'Data Entry'!BI35</f>
        <v>0</v>
      </c>
      <c r="H41" s="112" t="s">
        <v>419</v>
      </c>
      <c r="I41" s="265"/>
      <c r="J41" s="266"/>
      <c r="K41" s="266"/>
      <c r="L41" s="267"/>
      <c r="M41" s="106"/>
    </row>
    <row r="42" spans="1:13" s="107" customFormat="1" ht="4.5" customHeight="1">
      <c r="A42" s="105"/>
      <c r="B42" s="113"/>
      <c r="C42" s="114"/>
      <c r="D42" s="105"/>
      <c r="E42" s="105"/>
      <c r="F42" s="105"/>
      <c r="G42" s="105"/>
      <c r="H42" s="105"/>
      <c r="I42" s="265"/>
      <c r="J42" s="266"/>
      <c r="K42" s="266"/>
      <c r="L42" s="267"/>
      <c r="M42" s="106"/>
    </row>
    <row r="43" spans="1:13" s="107" customFormat="1" ht="15" customHeight="1">
      <c r="A43" s="105"/>
      <c r="B43" s="189" t="s">
        <v>430</v>
      </c>
      <c r="C43" s="160">
        <f>'Data Entry'!BH$40</f>
        <v>0</v>
      </c>
      <c r="D43" s="105"/>
      <c r="E43" s="105"/>
      <c r="F43" s="105"/>
      <c r="G43" s="105"/>
      <c r="H43" s="105"/>
      <c r="I43" s="265"/>
      <c r="J43" s="266"/>
      <c r="K43" s="266"/>
      <c r="L43" s="267"/>
      <c r="M43" s="106"/>
    </row>
    <row r="44" spans="1:13" s="107" customFormat="1" ht="15" customHeight="1">
      <c r="A44" s="105"/>
      <c r="B44" s="189" t="s">
        <v>431</v>
      </c>
      <c r="C44" s="160">
        <f>'Data Entry'!BI$40</f>
        <v>0</v>
      </c>
      <c r="D44" s="112" t="s">
        <v>419</v>
      </c>
      <c r="E44" s="105"/>
      <c r="F44" s="105"/>
      <c r="G44" s="105"/>
      <c r="H44" s="105"/>
      <c r="I44" s="265"/>
      <c r="J44" s="266"/>
      <c r="K44" s="266"/>
      <c r="L44" s="267"/>
      <c r="M44" s="106"/>
    </row>
    <row r="45" spans="1:13" s="107" customFormat="1" ht="15" customHeight="1">
      <c r="A45" s="105"/>
      <c r="B45" s="189" t="s">
        <v>432</v>
      </c>
      <c r="C45" s="160">
        <f>'Data Entry'!BJ$40</f>
        <v>0</v>
      </c>
      <c r="D45" s="112" t="s">
        <v>419</v>
      </c>
      <c r="E45" s="105"/>
      <c r="F45" s="105"/>
      <c r="G45" s="105"/>
      <c r="H45" s="105"/>
      <c r="I45" s="268"/>
      <c r="J45" s="269"/>
      <c r="K45" s="269"/>
      <c r="L45" s="270"/>
      <c r="M45" s="106"/>
    </row>
    <row r="46" spans="1:13" s="107" customFormat="1" ht="12.75" customHeight="1">
      <c r="A46" s="105"/>
      <c r="B46" s="91" t="s">
        <v>2087</v>
      </c>
      <c r="C46" s="114"/>
      <c r="D46" s="105"/>
      <c r="E46" s="105"/>
      <c r="F46" s="105"/>
      <c r="G46" s="105"/>
      <c r="H46" s="105"/>
      <c r="I46" s="105"/>
      <c r="J46" s="105"/>
      <c r="M46" s="106"/>
    </row>
    <row r="47" ht="4.5" customHeight="1"/>
    <row r="48" spans="2:10" ht="12.75">
      <c r="B48" s="260" t="s">
        <v>434</v>
      </c>
      <c r="C48" s="260"/>
      <c r="D48" s="260"/>
      <c r="E48" s="260"/>
      <c r="F48" s="260"/>
      <c r="G48" s="261" t="s">
        <v>435</v>
      </c>
      <c r="H48" s="261"/>
      <c r="I48" s="261"/>
      <c r="J48" s="261"/>
    </row>
  </sheetData>
  <sheetProtection sheet="1" selectLockedCells="1"/>
  <mergeCells count="12">
    <mergeCell ref="B48:F48"/>
    <mergeCell ref="G48:J48"/>
    <mergeCell ref="I25:L45"/>
    <mergeCell ref="E17:J17"/>
    <mergeCell ref="F24:G24"/>
    <mergeCell ref="F36:G36"/>
    <mergeCell ref="B1:L1"/>
    <mergeCell ref="C9:K9"/>
    <mergeCell ref="C11:E11"/>
    <mergeCell ref="H11:K11"/>
    <mergeCell ref="C12:E12"/>
    <mergeCell ref="H12:K12"/>
  </mergeCells>
  <dataValidations count="7">
    <dataValidation type="list" allowBlank="1" showInputMessage="1" showErrorMessage="1" prompt="Please use drop down list to enter your Emergency Department. &#10;Check the consultant's name and email address. If necessary amend it." sqref="C9:K9">
      <formula1>TrustList</formula1>
    </dataValidation>
    <dataValidation type="date" allowBlank="1" showInputMessage="1" showErrorMessage="1" prompt="Please correct this end date if necessary" error="This must be a date" sqref="C16">
      <formula1>39083</formula1>
      <formula2>42766</formula2>
    </dataValidation>
    <dataValidation type="date" allowBlank="1" showInputMessage="1" showErrorMessage="1" prompt="Please correct this start date if necessary" error="This must be a date" sqref="C15">
      <formula1>39083</formula1>
      <formula2>42766</formula2>
    </dataValidation>
    <dataValidation allowBlank="1" showInputMessage="1" showErrorMessage="1" prompt="Please use a trust e-mail address rather than a personal one if possible" sqref="H12:L13"/>
    <dataValidation type="list" allowBlank="1" showInputMessage="1" showErrorMessage="1" prompt="Use drop down list" error="You must use drop downlist" sqref="K16">
      <formula1>"Significant,Minor,No,Don't know,N/A"</formula1>
    </dataValidation>
    <dataValidation type="list" allowBlank="1" showInputMessage="1" showErrorMessage="1" prompt="Use drop-down list" error="You must enter yes or no" sqref="K15">
      <formula1>"Yes,No"</formula1>
    </dataValidation>
    <dataValidation type="list" allowBlank="1" showInputMessage="1" showErrorMessage="1" prompt="Use drop-down list" error="Invalid entry. Select from drop-down list" sqref="K14">
      <formula1>"Mixed (Adults &amp; Children),Children only"</formula1>
    </dataValidation>
  </dataValidations>
  <hyperlinks>
    <hyperlink ref="G48" r:id="rId1" display="BAEMAudit@healthcarecommission.org.uk"/>
    <hyperlink ref="G48:J48" r:id="rId2" display="philip.mcmillan@collemergencymed.ac.uk"/>
    <hyperlink ref="J7" r:id="rId3" display="philip.mcmillan@collemergencymed.ac.uk"/>
  </hyperlinks>
  <printOptions/>
  <pageMargins left="0.75" right="0.75" top="1" bottom="1" header="0.5" footer="0.5"/>
  <pageSetup fitToHeight="1" fitToWidth="1" horizontalDpi="200" verticalDpi="200" orientation="landscape" paperSize="9" scale="66" r:id="rId7"/>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Horrigan</dc:creator>
  <cp:keywords/>
  <dc:description/>
  <cp:lastModifiedBy>CEMTEMP</cp:lastModifiedBy>
  <cp:lastPrinted>2011-07-27T10:28:19Z</cp:lastPrinted>
  <dcterms:created xsi:type="dcterms:W3CDTF">2009-08-21T15:46:32Z</dcterms:created>
  <dcterms:modified xsi:type="dcterms:W3CDTF">2016-09-08T10:19:37Z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