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0" windowWidth="14955" windowHeight="9240" tabRatio="703"/>
  </bookViews>
  <sheets>
    <sheet name="Read Me First" sheetId="2" r:id="rId1"/>
    <sheet name="CEM Standards" sheetId="5" r:id="rId2"/>
    <sheet name="FAQs" sheetId="4" r:id="rId3"/>
    <sheet name="Response Definitions" sheetId="8" r:id="rId4"/>
    <sheet name="Example Data Entry" sheetId="6" r:id="rId5"/>
    <sheet name="Data Entry" sheetId="1" r:id="rId6"/>
    <sheet name="Summarised Data" sheetId="3" r:id="rId7"/>
    <sheet name="List" sheetId="7" state="hidden" r:id="rId8"/>
  </sheets>
  <definedNames>
    <definedName name="DeptName">'Summarised Data'!$C$10</definedName>
    <definedName name="_xlnm.Print_Area" localSheetId="4">'Example Data Entry'!$A$1:$J$45</definedName>
    <definedName name="_xlnm.Print_Area" localSheetId="0">'Read Me First'!$A$1:$B$66</definedName>
    <definedName name="_xlnm.Print_Area" localSheetId="6">'Summarised Data'!$A$1:$M$68</definedName>
    <definedName name="TrustList">List!$A$2:$A$417</definedName>
  </definedNames>
  <calcPr calcId="145621"/>
</workbook>
</file>

<file path=xl/calcChain.xml><?xml version="1.0" encoding="utf-8"?>
<calcChain xmlns="http://schemas.openxmlformats.org/spreadsheetml/2006/main">
  <c r="C13" i="1" l="1"/>
  <c r="C14" i="1"/>
  <c r="C16" i="1"/>
  <c r="C18" i="1"/>
  <c r="C20" i="1"/>
  <c r="C23" i="1"/>
  <c r="C25" i="1"/>
  <c r="C27" i="1"/>
  <c r="C64" i="1"/>
  <c r="BA47" i="1"/>
  <c r="BA53" i="1"/>
  <c r="BA61"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47" i="1"/>
  <c r="C62" i="6"/>
  <c r="D61" i="6"/>
  <c r="E61" i="6"/>
  <c r="F61" i="6"/>
  <c r="G61" i="6"/>
  <c r="H61" i="6"/>
  <c r="C61" i="6"/>
  <c r="D43" i="6"/>
  <c r="D62" i="6"/>
  <c r="E43" i="6"/>
  <c r="E62" i="6"/>
  <c r="F43" i="6"/>
  <c r="F62" i="6"/>
  <c r="G43" i="6"/>
  <c r="G62" i="6"/>
  <c r="G33" i="6"/>
  <c r="H43" i="6"/>
  <c r="I43" i="6"/>
  <c r="C43" i="6"/>
  <c r="I33" i="6"/>
  <c r="I62" i="6"/>
  <c r="H62" i="6"/>
  <c r="H33" i="6"/>
  <c r="I61" i="6"/>
  <c r="D36" i="1"/>
  <c r="D50" i="1"/>
  <c r="E36" i="1"/>
  <c r="E50" i="1"/>
  <c r="F36" i="1"/>
  <c r="F50" i="1"/>
  <c r="G36" i="1"/>
  <c r="G50" i="1"/>
  <c r="H36" i="1"/>
  <c r="H50" i="1"/>
  <c r="I36" i="1"/>
  <c r="I50" i="1"/>
  <c r="J36" i="1"/>
  <c r="J50" i="1"/>
  <c r="K36" i="1"/>
  <c r="K50" i="1"/>
  <c r="L36" i="1"/>
  <c r="L50" i="1"/>
  <c r="M36" i="1"/>
  <c r="M50" i="1"/>
  <c r="N36" i="1"/>
  <c r="N50" i="1"/>
  <c r="O36" i="1"/>
  <c r="O50" i="1"/>
  <c r="P36" i="1"/>
  <c r="P50" i="1"/>
  <c r="Q36" i="1"/>
  <c r="Q50" i="1"/>
  <c r="R36" i="1"/>
  <c r="R50" i="1"/>
  <c r="S36" i="1"/>
  <c r="S50" i="1"/>
  <c r="T36" i="1"/>
  <c r="T50" i="1"/>
  <c r="U36" i="1"/>
  <c r="U50" i="1"/>
  <c r="V36" i="1"/>
  <c r="V50" i="1"/>
  <c r="W36" i="1"/>
  <c r="W50" i="1"/>
  <c r="X36" i="1"/>
  <c r="X50" i="1"/>
  <c r="Y36" i="1"/>
  <c r="Y50" i="1"/>
  <c r="Z36" i="1"/>
  <c r="Z50" i="1"/>
  <c r="AA36" i="1"/>
  <c r="AA50" i="1"/>
  <c r="AB36" i="1"/>
  <c r="AB50" i="1"/>
  <c r="AC36" i="1"/>
  <c r="AC50" i="1"/>
  <c r="AD36" i="1"/>
  <c r="AD50" i="1"/>
  <c r="AE36" i="1"/>
  <c r="AE50" i="1"/>
  <c r="AF36" i="1"/>
  <c r="AF50" i="1"/>
  <c r="AG36" i="1"/>
  <c r="AG50" i="1"/>
  <c r="AH36" i="1"/>
  <c r="AH50" i="1"/>
  <c r="AI36" i="1"/>
  <c r="AI50" i="1"/>
  <c r="AJ36" i="1"/>
  <c r="AJ50" i="1"/>
  <c r="AK36" i="1"/>
  <c r="AK50" i="1"/>
  <c r="AL36" i="1"/>
  <c r="AL50" i="1"/>
  <c r="AM36" i="1"/>
  <c r="AM50" i="1"/>
  <c r="AN36" i="1"/>
  <c r="AN50" i="1"/>
  <c r="AO36" i="1"/>
  <c r="AO50" i="1"/>
  <c r="AP36" i="1"/>
  <c r="AP50" i="1"/>
  <c r="AQ36" i="1"/>
  <c r="AQ50" i="1"/>
  <c r="AR36" i="1"/>
  <c r="AR50" i="1"/>
  <c r="AS36" i="1"/>
  <c r="AS50" i="1"/>
  <c r="AT36" i="1"/>
  <c r="AT50" i="1"/>
  <c r="AU36" i="1"/>
  <c r="AU50" i="1"/>
  <c r="AV36" i="1"/>
  <c r="AV50" i="1"/>
  <c r="AW36" i="1"/>
  <c r="AW50" i="1"/>
  <c r="AX36" i="1"/>
  <c r="AX50" i="1"/>
  <c r="AY36" i="1"/>
  <c r="AY50" i="1"/>
  <c r="AZ36" i="1"/>
  <c r="AZ50" i="1"/>
  <c r="BA36" i="1"/>
  <c r="BA50"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D40" i="1"/>
  <c r="D55" i="1"/>
  <c r="E40" i="1"/>
  <c r="E55" i="1"/>
  <c r="F40" i="1"/>
  <c r="F55" i="1"/>
  <c r="G40" i="1"/>
  <c r="G55" i="1"/>
  <c r="H40" i="1"/>
  <c r="H55" i="1"/>
  <c r="I40" i="1"/>
  <c r="I55" i="1"/>
  <c r="J40" i="1"/>
  <c r="J55" i="1"/>
  <c r="K40" i="1"/>
  <c r="K55" i="1"/>
  <c r="L40" i="1"/>
  <c r="L55" i="1"/>
  <c r="M40" i="1"/>
  <c r="M55" i="1"/>
  <c r="N40" i="1"/>
  <c r="N55" i="1"/>
  <c r="O40" i="1"/>
  <c r="O55" i="1"/>
  <c r="P40" i="1"/>
  <c r="P55" i="1"/>
  <c r="Q40" i="1"/>
  <c r="Q55" i="1"/>
  <c r="R40" i="1"/>
  <c r="R55" i="1"/>
  <c r="S40" i="1"/>
  <c r="S55" i="1"/>
  <c r="T40" i="1"/>
  <c r="T55" i="1"/>
  <c r="U40" i="1"/>
  <c r="U55" i="1"/>
  <c r="V40" i="1"/>
  <c r="V55" i="1"/>
  <c r="W40" i="1"/>
  <c r="W55" i="1"/>
  <c r="X40" i="1"/>
  <c r="X55" i="1"/>
  <c r="Y40" i="1"/>
  <c r="Y55" i="1"/>
  <c r="Z40" i="1"/>
  <c r="Z55" i="1"/>
  <c r="AA40" i="1"/>
  <c r="AA55" i="1"/>
  <c r="AB40" i="1"/>
  <c r="AB55" i="1"/>
  <c r="AC40" i="1"/>
  <c r="AC55" i="1"/>
  <c r="AD40" i="1"/>
  <c r="AD55" i="1"/>
  <c r="AE40" i="1"/>
  <c r="AE55" i="1"/>
  <c r="AF40" i="1"/>
  <c r="AF55" i="1"/>
  <c r="AG40" i="1"/>
  <c r="AG55" i="1"/>
  <c r="AH40" i="1"/>
  <c r="AH55" i="1"/>
  <c r="AI40" i="1"/>
  <c r="AI55" i="1"/>
  <c r="AJ40" i="1"/>
  <c r="AJ55" i="1"/>
  <c r="AK40" i="1"/>
  <c r="AK55" i="1"/>
  <c r="AL40" i="1"/>
  <c r="AL55" i="1"/>
  <c r="AM40" i="1"/>
  <c r="AM55" i="1"/>
  <c r="AN40" i="1"/>
  <c r="AN55" i="1"/>
  <c r="AO40" i="1"/>
  <c r="AO55" i="1"/>
  <c r="AP40" i="1"/>
  <c r="AP55" i="1"/>
  <c r="AQ40" i="1"/>
  <c r="AQ55" i="1"/>
  <c r="AR40" i="1"/>
  <c r="AR55" i="1"/>
  <c r="AS40" i="1"/>
  <c r="AS55" i="1"/>
  <c r="AT40" i="1"/>
  <c r="AT55" i="1"/>
  <c r="AU40" i="1"/>
  <c r="AU55" i="1"/>
  <c r="AV40" i="1"/>
  <c r="AV55" i="1"/>
  <c r="AW40" i="1"/>
  <c r="AW55" i="1"/>
  <c r="AX40" i="1"/>
  <c r="AX55" i="1"/>
  <c r="AY40" i="1"/>
  <c r="AY55" i="1"/>
  <c r="AZ40" i="1"/>
  <c r="AZ55" i="1"/>
  <c r="BA40" i="1"/>
  <c r="BA55"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D43" i="1"/>
  <c r="D62" i="1"/>
  <c r="E43" i="1"/>
  <c r="E62" i="1"/>
  <c r="F43" i="1"/>
  <c r="F62" i="1"/>
  <c r="G43" i="1"/>
  <c r="G62" i="1"/>
  <c r="H43" i="1"/>
  <c r="H62" i="1"/>
  <c r="I43" i="1"/>
  <c r="I62" i="1"/>
  <c r="J43" i="1"/>
  <c r="J62" i="1"/>
  <c r="K43" i="1"/>
  <c r="K62" i="1"/>
  <c r="L43" i="1"/>
  <c r="L62" i="1"/>
  <c r="M43" i="1"/>
  <c r="M62" i="1"/>
  <c r="N43" i="1"/>
  <c r="N62" i="1"/>
  <c r="O43" i="1"/>
  <c r="O62" i="1"/>
  <c r="P43" i="1"/>
  <c r="P62" i="1"/>
  <c r="Q43" i="1"/>
  <c r="Q62" i="1"/>
  <c r="R43" i="1"/>
  <c r="R62" i="1"/>
  <c r="S43" i="1"/>
  <c r="S62" i="1"/>
  <c r="T43" i="1"/>
  <c r="T62" i="1"/>
  <c r="U43" i="1"/>
  <c r="U62" i="1"/>
  <c r="V43" i="1"/>
  <c r="V62" i="1"/>
  <c r="W43" i="1"/>
  <c r="W62" i="1"/>
  <c r="X43" i="1"/>
  <c r="X62" i="1"/>
  <c r="Y43" i="1"/>
  <c r="Y62" i="1"/>
  <c r="Z43" i="1"/>
  <c r="Z62" i="1"/>
  <c r="AA43" i="1"/>
  <c r="AA62" i="1"/>
  <c r="AB43" i="1"/>
  <c r="AB62" i="1"/>
  <c r="AC43" i="1"/>
  <c r="AC62" i="1"/>
  <c r="AD43" i="1"/>
  <c r="AD62" i="1"/>
  <c r="AE43" i="1"/>
  <c r="AE62" i="1"/>
  <c r="AF43" i="1"/>
  <c r="AF62" i="1"/>
  <c r="AG43" i="1"/>
  <c r="AG62" i="1"/>
  <c r="AH43" i="1"/>
  <c r="AH62" i="1"/>
  <c r="AI43" i="1"/>
  <c r="AI62" i="1"/>
  <c r="AJ43" i="1"/>
  <c r="AJ62" i="1"/>
  <c r="AK43" i="1"/>
  <c r="AK62" i="1"/>
  <c r="AL43" i="1"/>
  <c r="AL62" i="1"/>
  <c r="AM43" i="1"/>
  <c r="AM62" i="1"/>
  <c r="AN43" i="1"/>
  <c r="AN62" i="1"/>
  <c r="AO43" i="1"/>
  <c r="AO62" i="1"/>
  <c r="AP43" i="1"/>
  <c r="AP62" i="1"/>
  <c r="AQ43" i="1"/>
  <c r="AQ62" i="1"/>
  <c r="AR43" i="1"/>
  <c r="AR62" i="1"/>
  <c r="AS43" i="1"/>
  <c r="AS62" i="1"/>
  <c r="AT43" i="1"/>
  <c r="AT62" i="1"/>
  <c r="AU43" i="1"/>
  <c r="AU62" i="1"/>
  <c r="AV43" i="1"/>
  <c r="AV62" i="1"/>
  <c r="AW43" i="1"/>
  <c r="AW62" i="1"/>
  <c r="AX43" i="1"/>
  <c r="AX62" i="1"/>
  <c r="AY43" i="1"/>
  <c r="AY62" i="1"/>
  <c r="AZ43" i="1"/>
  <c r="AZ62" i="1"/>
  <c r="BA43" i="1"/>
  <c r="BA62" i="1"/>
  <c r="D44" i="1"/>
  <c r="D63" i="1"/>
  <c r="E44" i="1"/>
  <c r="E63" i="1"/>
  <c r="F44" i="1"/>
  <c r="F63" i="1"/>
  <c r="G44" i="1"/>
  <c r="G63" i="1"/>
  <c r="H44" i="1"/>
  <c r="H63" i="1"/>
  <c r="I44" i="1"/>
  <c r="I63" i="1"/>
  <c r="J44" i="1"/>
  <c r="J63" i="1"/>
  <c r="K44" i="1"/>
  <c r="K63" i="1"/>
  <c r="L44" i="1"/>
  <c r="L63" i="1"/>
  <c r="M44" i="1"/>
  <c r="M63" i="1"/>
  <c r="N44" i="1"/>
  <c r="N63" i="1"/>
  <c r="O44" i="1"/>
  <c r="O63" i="1"/>
  <c r="P44" i="1"/>
  <c r="P63" i="1"/>
  <c r="Q44" i="1"/>
  <c r="Q63" i="1"/>
  <c r="R44" i="1"/>
  <c r="R63" i="1"/>
  <c r="S44" i="1"/>
  <c r="S63" i="1"/>
  <c r="T44" i="1"/>
  <c r="T63" i="1"/>
  <c r="U44" i="1"/>
  <c r="U63" i="1"/>
  <c r="V44" i="1"/>
  <c r="V63" i="1"/>
  <c r="W44" i="1"/>
  <c r="W63" i="1"/>
  <c r="X44" i="1"/>
  <c r="X63" i="1"/>
  <c r="Y44" i="1"/>
  <c r="Y63" i="1"/>
  <c r="Z44" i="1"/>
  <c r="Z63" i="1"/>
  <c r="AA44" i="1"/>
  <c r="AA63" i="1"/>
  <c r="AB44" i="1"/>
  <c r="AB63" i="1"/>
  <c r="AC44" i="1"/>
  <c r="AC63" i="1"/>
  <c r="AD44" i="1"/>
  <c r="AD63" i="1"/>
  <c r="AE44" i="1"/>
  <c r="AE63" i="1"/>
  <c r="AF44" i="1"/>
  <c r="AF63" i="1"/>
  <c r="AG44" i="1"/>
  <c r="AG63" i="1"/>
  <c r="AH44" i="1"/>
  <c r="AH63" i="1"/>
  <c r="AI44" i="1"/>
  <c r="AI63" i="1"/>
  <c r="AJ44" i="1"/>
  <c r="AJ63" i="1"/>
  <c r="AK44" i="1"/>
  <c r="AK63" i="1"/>
  <c r="AL44" i="1"/>
  <c r="AL63" i="1"/>
  <c r="AM44" i="1"/>
  <c r="AM63" i="1"/>
  <c r="AN44" i="1"/>
  <c r="AN63" i="1"/>
  <c r="AO44" i="1"/>
  <c r="AO63" i="1"/>
  <c r="AP44" i="1"/>
  <c r="AP63" i="1"/>
  <c r="AQ44" i="1"/>
  <c r="AQ63" i="1"/>
  <c r="AR44" i="1"/>
  <c r="AR63" i="1"/>
  <c r="AS44" i="1"/>
  <c r="AS63" i="1"/>
  <c r="AT44" i="1"/>
  <c r="AT63" i="1"/>
  <c r="AU44" i="1"/>
  <c r="AU63" i="1"/>
  <c r="AV44" i="1"/>
  <c r="AV63" i="1"/>
  <c r="AW44" i="1"/>
  <c r="AW63" i="1"/>
  <c r="AX44" i="1"/>
  <c r="AX63" i="1"/>
  <c r="AY44" i="1"/>
  <c r="AY63" i="1"/>
  <c r="AZ44" i="1"/>
  <c r="AZ63" i="1"/>
  <c r="BA44" i="1"/>
  <c r="BA63" i="1"/>
  <c r="C43" i="1"/>
  <c r="C40" i="1"/>
  <c r="C36" i="1"/>
  <c r="BF36" i="1"/>
  <c r="E24" i="3"/>
  <c r="C44" i="1"/>
  <c r="C63" i="1"/>
  <c r="BJ44" i="1"/>
  <c r="M36" i="3"/>
  <c r="BG44" i="1"/>
  <c r="K36" i="3"/>
  <c r="BE36" i="1"/>
  <c r="BE44" i="1"/>
  <c r="BF44" i="1"/>
  <c r="J36" i="3"/>
  <c r="BH44" i="1"/>
  <c r="L36" i="3"/>
  <c r="I12" i="3"/>
  <c r="C12" i="3"/>
  <c r="M10" i="3"/>
  <c r="D13" i="1"/>
  <c r="E13" i="1"/>
  <c r="F13" i="1"/>
  <c r="G13" i="1"/>
  <c r="D14" i="1"/>
  <c r="D52" i="1"/>
  <c r="E14" i="1"/>
  <c r="E52" i="1"/>
  <c r="F14" i="1"/>
  <c r="F52" i="1"/>
  <c r="G14" i="1"/>
  <c r="G52" i="1"/>
  <c r="D16" i="1"/>
  <c r="E16" i="1"/>
  <c r="F16" i="1"/>
  <c r="G16" i="1"/>
  <c r="C56" i="1"/>
  <c r="D18" i="1"/>
  <c r="D56" i="1"/>
  <c r="E18" i="1"/>
  <c r="E56" i="1"/>
  <c r="F18" i="1"/>
  <c r="F56" i="1"/>
  <c r="G18" i="1"/>
  <c r="G56" i="1"/>
  <c r="C57" i="1"/>
  <c r="D20" i="1"/>
  <c r="D57" i="1"/>
  <c r="E20" i="1"/>
  <c r="E57" i="1"/>
  <c r="F20" i="1"/>
  <c r="F57" i="1"/>
  <c r="G20" i="1"/>
  <c r="G57" i="1"/>
  <c r="C58" i="1"/>
  <c r="D23" i="1"/>
  <c r="D58" i="1"/>
  <c r="E23" i="1"/>
  <c r="E58" i="1"/>
  <c r="F23" i="1"/>
  <c r="F58" i="1"/>
  <c r="G23" i="1"/>
  <c r="G58" i="1"/>
  <c r="C59" i="1"/>
  <c r="D25" i="1"/>
  <c r="D59" i="1"/>
  <c r="E25" i="1"/>
  <c r="E59" i="1"/>
  <c r="F25" i="1"/>
  <c r="F59" i="1"/>
  <c r="G25" i="1"/>
  <c r="G59" i="1"/>
  <c r="C60" i="1"/>
  <c r="D27" i="1"/>
  <c r="D60" i="1"/>
  <c r="E27" i="1"/>
  <c r="E60" i="1"/>
  <c r="F27" i="1"/>
  <c r="F60" i="1"/>
  <c r="G27" i="1"/>
  <c r="G60" i="1"/>
  <c r="C47" i="1"/>
  <c r="C39" i="1"/>
  <c r="BA13" i="1"/>
  <c r="BA14" i="1"/>
  <c r="BA52" i="1"/>
  <c r="BA16" i="1"/>
  <c r="BA18" i="1"/>
  <c r="BA56" i="1"/>
  <c r="BA20" i="1"/>
  <c r="BA57" i="1"/>
  <c r="BA23" i="1"/>
  <c r="BA58" i="1"/>
  <c r="BA25" i="1"/>
  <c r="BA59" i="1"/>
  <c r="BA27" i="1"/>
  <c r="BA60" i="1"/>
  <c r="H13" i="1"/>
  <c r="H14" i="1"/>
  <c r="H52" i="1"/>
  <c r="H16" i="1"/>
  <c r="H18" i="1"/>
  <c r="H56" i="1"/>
  <c r="H20" i="1"/>
  <c r="H57" i="1"/>
  <c r="H23" i="1"/>
  <c r="H58" i="1"/>
  <c r="H25" i="1"/>
  <c r="H59" i="1"/>
  <c r="H27" i="1"/>
  <c r="H60" i="1"/>
  <c r="I13" i="1"/>
  <c r="I14" i="1"/>
  <c r="I52" i="1"/>
  <c r="I16" i="1"/>
  <c r="I18" i="1"/>
  <c r="I56" i="1"/>
  <c r="I20" i="1"/>
  <c r="I57" i="1"/>
  <c r="I23" i="1"/>
  <c r="I58" i="1"/>
  <c r="I25" i="1"/>
  <c r="I59" i="1"/>
  <c r="I27" i="1"/>
  <c r="I60" i="1"/>
  <c r="J13" i="1"/>
  <c r="J14" i="1"/>
  <c r="J52" i="1"/>
  <c r="J16" i="1"/>
  <c r="J18" i="1"/>
  <c r="J56" i="1"/>
  <c r="J20" i="1"/>
  <c r="J57" i="1"/>
  <c r="J23" i="1"/>
  <c r="J58" i="1"/>
  <c r="J25" i="1"/>
  <c r="J59" i="1"/>
  <c r="J27" i="1"/>
  <c r="J60" i="1"/>
  <c r="K13" i="1"/>
  <c r="K14" i="1"/>
  <c r="K52" i="1"/>
  <c r="K16" i="1"/>
  <c r="K18" i="1"/>
  <c r="K56" i="1"/>
  <c r="K20" i="1"/>
  <c r="K57" i="1"/>
  <c r="K23" i="1"/>
  <c r="K58" i="1"/>
  <c r="K25" i="1"/>
  <c r="K59" i="1"/>
  <c r="K27" i="1"/>
  <c r="K60" i="1"/>
  <c r="L13" i="1"/>
  <c r="L14" i="1"/>
  <c r="L52" i="1"/>
  <c r="L16" i="1"/>
  <c r="L18" i="1"/>
  <c r="L56" i="1"/>
  <c r="L20" i="1"/>
  <c r="L57" i="1"/>
  <c r="L23" i="1"/>
  <c r="L58" i="1"/>
  <c r="L25" i="1"/>
  <c r="L59" i="1"/>
  <c r="L27" i="1"/>
  <c r="L60" i="1"/>
  <c r="M13" i="1"/>
  <c r="M14" i="1"/>
  <c r="M52" i="1"/>
  <c r="M16" i="1"/>
  <c r="M18" i="1"/>
  <c r="M56" i="1"/>
  <c r="M20" i="1"/>
  <c r="M57" i="1"/>
  <c r="M23" i="1"/>
  <c r="M58" i="1"/>
  <c r="M25" i="1"/>
  <c r="M59" i="1"/>
  <c r="M27" i="1"/>
  <c r="M60" i="1"/>
  <c r="N13" i="1"/>
  <c r="N14" i="1"/>
  <c r="N52" i="1"/>
  <c r="N16" i="1"/>
  <c r="N18" i="1"/>
  <c r="N56" i="1"/>
  <c r="N20" i="1"/>
  <c r="N57" i="1"/>
  <c r="N23" i="1"/>
  <c r="N58" i="1"/>
  <c r="N25" i="1"/>
  <c r="N59" i="1"/>
  <c r="N27" i="1"/>
  <c r="N60" i="1"/>
  <c r="O13" i="1"/>
  <c r="O14" i="1"/>
  <c r="O52" i="1"/>
  <c r="O16" i="1"/>
  <c r="O18" i="1"/>
  <c r="O56" i="1"/>
  <c r="O20" i="1"/>
  <c r="O57" i="1"/>
  <c r="O23" i="1"/>
  <c r="O58" i="1"/>
  <c r="O25" i="1"/>
  <c r="O59" i="1"/>
  <c r="O27" i="1"/>
  <c r="O60" i="1"/>
  <c r="P13" i="1"/>
  <c r="P14" i="1"/>
  <c r="P52" i="1"/>
  <c r="P16" i="1"/>
  <c r="P18" i="1"/>
  <c r="P56" i="1"/>
  <c r="P20" i="1"/>
  <c r="P57" i="1"/>
  <c r="P23" i="1"/>
  <c r="P58" i="1"/>
  <c r="P25" i="1"/>
  <c r="P59" i="1"/>
  <c r="P27" i="1"/>
  <c r="P60" i="1"/>
  <c r="Q13" i="1"/>
  <c r="Q14" i="1"/>
  <c r="Q52" i="1"/>
  <c r="Q16" i="1"/>
  <c r="Q18" i="1"/>
  <c r="Q56" i="1"/>
  <c r="Q20" i="1"/>
  <c r="Q57" i="1"/>
  <c r="Q23" i="1"/>
  <c r="Q58" i="1"/>
  <c r="Q25" i="1"/>
  <c r="Q59" i="1"/>
  <c r="Q27" i="1"/>
  <c r="Q60" i="1"/>
  <c r="R13" i="1"/>
  <c r="R14" i="1"/>
  <c r="R52" i="1"/>
  <c r="R16" i="1"/>
  <c r="R18" i="1"/>
  <c r="R56" i="1"/>
  <c r="R20" i="1"/>
  <c r="R57" i="1"/>
  <c r="R23" i="1"/>
  <c r="R58" i="1"/>
  <c r="R25" i="1"/>
  <c r="R59" i="1"/>
  <c r="R27" i="1"/>
  <c r="R60" i="1"/>
  <c r="S13" i="1"/>
  <c r="S14" i="1"/>
  <c r="S52" i="1"/>
  <c r="S16" i="1"/>
  <c r="S18" i="1"/>
  <c r="S56" i="1"/>
  <c r="S20" i="1"/>
  <c r="S57" i="1"/>
  <c r="S23" i="1"/>
  <c r="S58" i="1"/>
  <c r="S25" i="1"/>
  <c r="S59" i="1"/>
  <c r="S27" i="1"/>
  <c r="S60" i="1"/>
  <c r="T13" i="1"/>
  <c r="T14" i="1"/>
  <c r="T52" i="1"/>
  <c r="T16" i="1"/>
  <c r="T18" i="1"/>
  <c r="T56" i="1"/>
  <c r="T20" i="1"/>
  <c r="T57" i="1"/>
  <c r="T23" i="1"/>
  <c r="T58" i="1"/>
  <c r="T25" i="1"/>
  <c r="T59" i="1"/>
  <c r="T27" i="1"/>
  <c r="T60" i="1"/>
  <c r="U13" i="1"/>
  <c r="U14" i="1"/>
  <c r="U52" i="1"/>
  <c r="U16" i="1"/>
  <c r="U18" i="1"/>
  <c r="U56" i="1"/>
  <c r="U20" i="1"/>
  <c r="U57" i="1"/>
  <c r="U23" i="1"/>
  <c r="U58" i="1"/>
  <c r="U25" i="1"/>
  <c r="U59" i="1"/>
  <c r="U27" i="1"/>
  <c r="U60" i="1"/>
  <c r="V13" i="1"/>
  <c r="V14" i="1"/>
  <c r="V52" i="1"/>
  <c r="V16" i="1"/>
  <c r="V18" i="1"/>
  <c r="V56" i="1"/>
  <c r="V20" i="1"/>
  <c r="V57" i="1"/>
  <c r="V23" i="1"/>
  <c r="V58" i="1"/>
  <c r="V25" i="1"/>
  <c r="V59" i="1"/>
  <c r="V27" i="1"/>
  <c r="V60" i="1"/>
  <c r="W13" i="1"/>
  <c r="W14" i="1"/>
  <c r="W52" i="1"/>
  <c r="W16" i="1"/>
  <c r="W18" i="1"/>
  <c r="W56" i="1"/>
  <c r="W20" i="1"/>
  <c r="W57" i="1"/>
  <c r="W23" i="1"/>
  <c r="W58" i="1"/>
  <c r="W25" i="1"/>
  <c r="W59" i="1"/>
  <c r="W27" i="1"/>
  <c r="W60" i="1"/>
  <c r="X13" i="1"/>
  <c r="X14" i="1"/>
  <c r="X52" i="1"/>
  <c r="X16" i="1"/>
  <c r="X18" i="1"/>
  <c r="X56" i="1"/>
  <c r="X20" i="1"/>
  <c r="X57" i="1"/>
  <c r="X23" i="1"/>
  <c r="X58" i="1"/>
  <c r="X25" i="1"/>
  <c r="X59" i="1"/>
  <c r="X27" i="1"/>
  <c r="X60" i="1"/>
  <c r="Y13" i="1"/>
  <c r="Y14" i="1"/>
  <c r="Y52" i="1"/>
  <c r="Y16" i="1"/>
  <c r="Y18" i="1"/>
  <c r="Y56" i="1"/>
  <c r="Y20" i="1"/>
  <c r="Y57" i="1"/>
  <c r="Y23" i="1"/>
  <c r="Y58" i="1"/>
  <c r="Y25" i="1"/>
  <c r="Y59" i="1"/>
  <c r="Y27" i="1"/>
  <c r="Y60" i="1"/>
  <c r="Z13" i="1"/>
  <c r="Z14" i="1"/>
  <c r="Z52" i="1"/>
  <c r="Z16" i="1"/>
  <c r="Z18" i="1"/>
  <c r="Z56" i="1"/>
  <c r="Z20" i="1"/>
  <c r="Z57" i="1"/>
  <c r="Z23" i="1"/>
  <c r="Z58" i="1"/>
  <c r="Z25" i="1"/>
  <c r="Z59" i="1"/>
  <c r="Z27" i="1"/>
  <c r="Z60" i="1"/>
  <c r="AA13" i="1"/>
  <c r="AA14" i="1"/>
  <c r="AA52" i="1"/>
  <c r="AA16" i="1"/>
  <c r="AA18" i="1"/>
  <c r="AA56" i="1"/>
  <c r="AA20" i="1"/>
  <c r="AA57" i="1"/>
  <c r="AA23" i="1"/>
  <c r="AA58" i="1"/>
  <c r="AA25" i="1"/>
  <c r="AA59" i="1"/>
  <c r="AA27" i="1"/>
  <c r="AA60" i="1"/>
  <c r="AB13" i="1"/>
  <c r="AB16" i="1"/>
  <c r="AB14" i="1"/>
  <c r="AB52" i="1"/>
  <c r="AB18" i="1"/>
  <c r="AB56" i="1"/>
  <c r="AB20" i="1"/>
  <c r="AB57" i="1"/>
  <c r="AB23" i="1"/>
  <c r="AB58" i="1"/>
  <c r="AB25" i="1"/>
  <c r="AB59" i="1"/>
  <c r="AB27" i="1"/>
  <c r="AB60" i="1"/>
  <c r="AC13" i="1"/>
  <c r="AC14" i="1"/>
  <c r="AC52" i="1"/>
  <c r="AC18" i="1"/>
  <c r="AC56" i="1"/>
  <c r="AC20" i="1"/>
  <c r="AC57" i="1"/>
  <c r="AC23" i="1"/>
  <c r="AC58" i="1"/>
  <c r="AC25" i="1"/>
  <c r="AC59" i="1"/>
  <c r="AC27" i="1"/>
  <c r="AC60" i="1"/>
  <c r="AD13" i="1"/>
  <c r="AD14" i="1"/>
  <c r="AD52" i="1"/>
  <c r="AD18" i="1"/>
  <c r="AD56" i="1"/>
  <c r="AD20" i="1"/>
  <c r="AD57" i="1"/>
  <c r="AD23" i="1"/>
  <c r="AD58" i="1"/>
  <c r="AD25" i="1"/>
  <c r="AD59" i="1"/>
  <c r="AD27" i="1"/>
  <c r="AD60" i="1"/>
  <c r="AE13" i="1"/>
  <c r="AE14" i="1"/>
  <c r="AE52" i="1"/>
  <c r="AE18" i="1"/>
  <c r="AE56" i="1"/>
  <c r="AE20" i="1"/>
  <c r="AE57" i="1"/>
  <c r="AE23" i="1"/>
  <c r="AE58" i="1"/>
  <c r="AE25" i="1"/>
  <c r="AE59" i="1"/>
  <c r="AE27" i="1"/>
  <c r="AE60" i="1"/>
  <c r="AF13" i="1"/>
  <c r="AF16" i="1"/>
  <c r="AF14" i="1"/>
  <c r="AF52" i="1"/>
  <c r="AF18" i="1"/>
  <c r="AF56" i="1"/>
  <c r="AF20" i="1"/>
  <c r="AF57" i="1"/>
  <c r="AF23" i="1"/>
  <c r="AF58" i="1"/>
  <c r="AF25" i="1"/>
  <c r="AF59" i="1"/>
  <c r="AF27" i="1"/>
  <c r="AF60" i="1"/>
  <c r="AG13" i="1"/>
  <c r="AG14" i="1"/>
  <c r="AG52" i="1"/>
  <c r="AG18" i="1"/>
  <c r="AG56" i="1"/>
  <c r="AG20" i="1"/>
  <c r="AG57" i="1"/>
  <c r="AG23" i="1"/>
  <c r="AG58" i="1"/>
  <c r="AG25" i="1"/>
  <c r="AG59" i="1"/>
  <c r="AG27" i="1"/>
  <c r="AG60" i="1"/>
  <c r="AH13" i="1"/>
  <c r="AH14" i="1"/>
  <c r="AH52" i="1"/>
  <c r="AH18" i="1"/>
  <c r="AH56" i="1"/>
  <c r="AH20" i="1"/>
  <c r="AH57" i="1"/>
  <c r="AH23" i="1"/>
  <c r="AH58" i="1"/>
  <c r="AH25" i="1"/>
  <c r="AH59" i="1"/>
  <c r="AH27" i="1"/>
  <c r="AH60" i="1"/>
  <c r="AI13" i="1"/>
  <c r="AI14" i="1"/>
  <c r="AI52" i="1"/>
  <c r="AI18" i="1"/>
  <c r="AI56" i="1"/>
  <c r="AI20" i="1"/>
  <c r="AI57" i="1"/>
  <c r="AI23" i="1"/>
  <c r="AI58" i="1"/>
  <c r="AI25" i="1"/>
  <c r="AI59" i="1"/>
  <c r="AI27" i="1"/>
  <c r="AI60" i="1"/>
  <c r="AJ13" i="1"/>
  <c r="AJ16" i="1"/>
  <c r="AJ14" i="1"/>
  <c r="AJ52" i="1"/>
  <c r="AJ18" i="1"/>
  <c r="AJ56" i="1"/>
  <c r="AJ20" i="1"/>
  <c r="AJ57" i="1"/>
  <c r="AJ23" i="1"/>
  <c r="AJ58" i="1"/>
  <c r="AJ25" i="1"/>
  <c r="AJ59" i="1"/>
  <c r="AJ27" i="1"/>
  <c r="AJ60" i="1"/>
  <c r="AK13" i="1"/>
  <c r="AK14" i="1"/>
  <c r="AK52" i="1"/>
  <c r="AK18" i="1"/>
  <c r="AK56" i="1"/>
  <c r="AK20" i="1"/>
  <c r="AK57" i="1"/>
  <c r="AK23" i="1"/>
  <c r="AK58" i="1"/>
  <c r="AK25" i="1"/>
  <c r="AK59" i="1"/>
  <c r="AK27" i="1"/>
  <c r="AK60" i="1"/>
  <c r="AL13" i="1"/>
  <c r="AL14" i="1"/>
  <c r="AL52" i="1"/>
  <c r="AL18" i="1"/>
  <c r="AL56" i="1"/>
  <c r="AL20" i="1"/>
  <c r="AL57" i="1"/>
  <c r="AL23" i="1"/>
  <c r="AL58" i="1"/>
  <c r="AL25" i="1"/>
  <c r="AL59" i="1"/>
  <c r="AL27" i="1"/>
  <c r="AL60" i="1"/>
  <c r="AM13" i="1"/>
  <c r="AM14" i="1"/>
  <c r="AM52" i="1"/>
  <c r="AM18" i="1"/>
  <c r="AM56" i="1"/>
  <c r="AM20" i="1"/>
  <c r="AM57" i="1"/>
  <c r="AM23" i="1"/>
  <c r="AM58" i="1"/>
  <c r="AM25" i="1"/>
  <c r="AM59" i="1"/>
  <c r="AM27" i="1"/>
  <c r="AM60" i="1"/>
  <c r="AN13" i="1"/>
  <c r="AN16" i="1"/>
  <c r="AN14" i="1"/>
  <c r="AN52" i="1"/>
  <c r="AN18" i="1"/>
  <c r="AN56" i="1"/>
  <c r="AN20" i="1"/>
  <c r="AN57" i="1"/>
  <c r="AN23" i="1"/>
  <c r="AN58" i="1"/>
  <c r="AN25" i="1"/>
  <c r="AN59" i="1"/>
  <c r="AN27" i="1"/>
  <c r="AN60" i="1"/>
  <c r="AO13" i="1"/>
  <c r="AO14" i="1"/>
  <c r="AO52" i="1"/>
  <c r="AO18" i="1"/>
  <c r="AO56" i="1"/>
  <c r="AO20" i="1"/>
  <c r="AO57" i="1"/>
  <c r="AO23" i="1"/>
  <c r="AO58" i="1"/>
  <c r="AO25" i="1"/>
  <c r="AO59" i="1"/>
  <c r="AO27" i="1"/>
  <c r="AO60" i="1"/>
  <c r="AP13" i="1"/>
  <c r="AP14" i="1"/>
  <c r="AP52" i="1"/>
  <c r="AP16" i="1"/>
  <c r="AP18" i="1"/>
  <c r="AP56" i="1"/>
  <c r="AP20" i="1"/>
  <c r="AP57" i="1"/>
  <c r="AP23" i="1"/>
  <c r="AP58" i="1"/>
  <c r="AP25" i="1"/>
  <c r="AP59" i="1"/>
  <c r="AP27" i="1"/>
  <c r="AP60" i="1"/>
  <c r="AQ13" i="1"/>
  <c r="AQ14" i="1"/>
  <c r="AQ52" i="1"/>
  <c r="AQ16" i="1"/>
  <c r="AQ18" i="1"/>
  <c r="AQ56" i="1"/>
  <c r="AQ20" i="1"/>
  <c r="AQ57" i="1"/>
  <c r="AQ23" i="1"/>
  <c r="AQ58" i="1"/>
  <c r="AQ25" i="1"/>
  <c r="AQ59" i="1"/>
  <c r="AQ27" i="1"/>
  <c r="AQ60" i="1"/>
  <c r="AR13" i="1"/>
  <c r="AR14" i="1"/>
  <c r="AR52" i="1"/>
  <c r="AR16" i="1"/>
  <c r="AR18" i="1"/>
  <c r="AR56" i="1"/>
  <c r="AR20" i="1"/>
  <c r="AR57" i="1"/>
  <c r="AR23" i="1"/>
  <c r="AR58" i="1"/>
  <c r="AR25" i="1"/>
  <c r="AR59" i="1"/>
  <c r="AR27" i="1"/>
  <c r="AR60" i="1"/>
  <c r="AS13" i="1"/>
  <c r="AS14" i="1"/>
  <c r="AS52" i="1"/>
  <c r="AS16" i="1"/>
  <c r="AS18" i="1"/>
  <c r="AS56" i="1"/>
  <c r="AS20" i="1"/>
  <c r="AS57" i="1"/>
  <c r="AS23" i="1"/>
  <c r="AS58" i="1"/>
  <c r="AS25" i="1"/>
  <c r="AS59" i="1"/>
  <c r="AS27" i="1"/>
  <c r="AS60" i="1"/>
  <c r="AT13" i="1"/>
  <c r="AT14" i="1"/>
  <c r="AT52" i="1"/>
  <c r="AT16" i="1"/>
  <c r="AT18" i="1"/>
  <c r="AT56" i="1"/>
  <c r="AT20" i="1"/>
  <c r="AT57" i="1"/>
  <c r="AT23" i="1"/>
  <c r="AT58" i="1"/>
  <c r="AT25" i="1"/>
  <c r="AT59" i="1"/>
  <c r="AT27" i="1"/>
  <c r="AT60" i="1"/>
  <c r="AU13" i="1"/>
  <c r="AU14" i="1"/>
  <c r="AU52" i="1"/>
  <c r="AU16" i="1"/>
  <c r="AU18" i="1"/>
  <c r="AU56" i="1"/>
  <c r="AU20" i="1"/>
  <c r="AU57" i="1"/>
  <c r="AU23" i="1"/>
  <c r="AU58" i="1"/>
  <c r="AU25" i="1"/>
  <c r="AU59" i="1"/>
  <c r="AU27" i="1"/>
  <c r="AU60" i="1"/>
  <c r="AV13" i="1"/>
  <c r="AV14" i="1"/>
  <c r="AV52" i="1"/>
  <c r="AV16" i="1"/>
  <c r="AV18" i="1"/>
  <c r="AV56" i="1"/>
  <c r="AV20" i="1"/>
  <c r="AV57" i="1"/>
  <c r="AV23" i="1"/>
  <c r="AV58" i="1"/>
  <c r="AV25" i="1"/>
  <c r="AV59" i="1"/>
  <c r="AV27" i="1"/>
  <c r="AV60" i="1"/>
  <c r="AW13" i="1"/>
  <c r="AW14" i="1"/>
  <c r="AW52" i="1"/>
  <c r="AW16" i="1"/>
  <c r="AW18" i="1"/>
  <c r="AW56" i="1"/>
  <c r="AW20" i="1"/>
  <c r="AW57" i="1"/>
  <c r="AW23" i="1"/>
  <c r="AW58" i="1"/>
  <c r="AW25" i="1"/>
  <c r="AW59" i="1"/>
  <c r="AW27" i="1"/>
  <c r="AW60" i="1"/>
  <c r="AX13" i="1"/>
  <c r="AX14" i="1"/>
  <c r="AX52" i="1"/>
  <c r="AX16" i="1"/>
  <c r="AX18" i="1"/>
  <c r="AX56" i="1"/>
  <c r="AX20" i="1"/>
  <c r="AX57" i="1"/>
  <c r="AX23" i="1"/>
  <c r="AX58" i="1"/>
  <c r="AX25" i="1"/>
  <c r="AX59" i="1"/>
  <c r="AX27" i="1"/>
  <c r="AX60" i="1"/>
  <c r="AY13" i="1"/>
  <c r="AY14" i="1"/>
  <c r="AY52" i="1"/>
  <c r="AY16" i="1"/>
  <c r="AY18" i="1"/>
  <c r="AY56" i="1"/>
  <c r="AY20" i="1"/>
  <c r="AY57" i="1"/>
  <c r="AY23" i="1"/>
  <c r="AY58" i="1"/>
  <c r="AY25" i="1"/>
  <c r="AY59" i="1"/>
  <c r="AY27" i="1"/>
  <c r="AY60" i="1"/>
  <c r="AZ13" i="1"/>
  <c r="AZ14" i="1"/>
  <c r="AZ52" i="1"/>
  <c r="AZ16" i="1"/>
  <c r="AZ18" i="1"/>
  <c r="AZ56" i="1"/>
  <c r="AZ20" i="1"/>
  <c r="AZ57" i="1"/>
  <c r="AZ23" i="1"/>
  <c r="AZ58" i="1"/>
  <c r="AZ25" i="1"/>
  <c r="AZ59" i="1"/>
  <c r="AZ27" i="1"/>
  <c r="AZ60" i="1"/>
  <c r="C49" i="1"/>
  <c r="C50" i="1"/>
  <c r="C51" i="1"/>
  <c r="C52" i="1"/>
  <c r="C53" i="1"/>
  <c r="C55" i="1"/>
  <c r="C61" i="1"/>
  <c r="C62" i="1"/>
  <c r="BE11" i="1"/>
  <c r="BE12" i="1"/>
  <c r="BE17" i="1"/>
  <c r="BE19" i="1"/>
  <c r="BE21" i="1"/>
  <c r="BE22" i="1"/>
  <c r="BE24" i="1"/>
  <c r="BE26" i="1"/>
  <c r="BE28" i="1"/>
  <c r="BE30" i="1"/>
  <c r="BE10" i="1"/>
  <c r="BE8" i="1"/>
  <c r="BE9" i="1"/>
  <c r="I16" i="3"/>
  <c r="BJ28" i="1"/>
  <c r="BM28" i="1"/>
  <c r="BM12" i="1"/>
  <c r="BL12" i="1"/>
  <c r="BJ12" i="1"/>
  <c r="C37" i="1"/>
  <c r="BJ37" i="1"/>
  <c r="D27" i="3"/>
  <c r="C38" i="1"/>
  <c r="BJ38" i="1"/>
  <c r="C27" i="3"/>
  <c r="C41" i="1"/>
  <c r="BJ41" i="1"/>
  <c r="D30" i="3"/>
  <c r="C42" i="1"/>
  <c r="BJ42" i="1"/>
  <c r="C30" i="3"/>
  <c r="BJ30" i="1"/>
  <c r="C46" i="3"/>
  <c r="BM30" i="1"/>
  <c r="E46" i="3"/>
  <c r="BL30" i="1"/>
  <c r="D46" i="3"/>
  <c r="BJ27" i="1"/>
  <c r="D43" i="3"/>
  <c r="BJ26" i="1"/>
  <c r="C43" i="3"/>
  <c r="BJ24" i="1"/>
  <c r="C40" i="3"/>
  <c r="BJ22" i="1"/>
  <c r="C39" i="3"/>
  <c r="BJ17" i="1"/>
  <c r="C36" i="3"/>
  <c r="BJ40" i="1"/>
  <c r="E30" i="3"/>
  <c r="BH40" i="1"/>
  <c r="E29" i="3"/>
  <c r="BJ39" i="1"/>
  <c r="F27" i="3"/>
  <c r="BH39" i="1"/>
  <c r="F26" i="3"/>
  <c r="BG39" i="1"/>
  <c r="F25" i="3"/>
  <c r="BF39" i="1"/>
  <c r="F24" i="3"/>
  <c r="BJ36" i="1"/>
  <c r="E27" i="3"/>
  <c r="BH36" i="1"/>
  <c r="E26" i="3"/>
  <c r="BG36" i="1"/>
  <c r="E25" i="3"/>
  <c r="D42" i="6"/>
  <c r="E42" i="6"/>
  <c r="F42" i="6"/>
  <c r="G42" i="6"/>
  <c r="H42" i="6"/>
  <c r="I42" i="6"/>
  <c r="H41" i="6"/>
  <c r="I41" i="6"/>
  <c r="D40" i="6"/>
  <c r="D41" i="6"/>
  <c r="E40" i="6"/>
  <c r="E41" i="6"/>
  <c r="F40" i="6"/>
  <c r="F41" i="6"/>
  <c r="G40" i="6"/>
  <c r="G41" i="6"/>
  <c r="H40" i="6"/>
  <c r="I40" i="6"/>
  <c r="I54" i="6"/>
  <c r="D38" i="6"/>
  <c r="E38" i="6"/>
  <c r="F38" i="6"/>
  <c r="G38" i="6"/>
  <c r="H38" i="6"/>
  <c r="I38" i="6"/>
  <c r="H37" i="6"/>
  <c r="I37" i="6"/>
  <c r="D36" i="6"/>
  <c r="D37" i="6"/>
  <c r="E36" i="6"/>
  <c r="E37" i="6"/>
  <c r="F36" i="6"/>
  <c r="F37" i="6"/>
  <c r="G36" i="6"/>
  <c r="G37" i="6"/>
  <c r="H36" i="6"/>
  <c r="I36" i="6"/>
  <c r="I49" i="6"/>
  <c r="BJ21" i="1"/>
  <c r="D38" i="3"/>
  <c r="BJ19" i="1"/>
  <c r="E37" i="3"/>
  <c r="BS20" i="1"/>
  <c r="L30" i="3"/>
  <c r="BL20" i="1"/>
  <c r="K30" i="3"/>
  <c r="BJ20" i="1"/>
  <c r="J30" i="3"/>
  <c r="BF11" i="1"/>
  <c r="E21" i="3"/>
  <c r="BG11" i="1"/>
  <c r="D21" i="3"/>
  <c r="BE42" i="1"/>
  <c r="BS14" i="1"/>
  <c r="E33" i="3"/>
  <c r="BS26" i="1"/>
  <c r="E43" i="3"/>
  <c r="BS30" i="1"/>
  <c r="BR30" i="1"/>
  <c r="F46" i="3"/>
  <c r="D20" i="6"/>
  <c r="E20" i="6"/>
  <c r="F20" i="6"/>
  <c r="G20" i="6"/>
  <c r="H20" i="6"/>
  <c r="I20" i="6"/>
  <c r="G25" i="6"/>
  <c r="G14" i="6"/>
  <c r="G47" i="6"/>
  <c r="F25" i="6"/>
  <c r="F14" i="6"/>
  <c r="F48" i="6"/>
  <c r="I52" i="6"/>
  <c r="I56" i="6"/>
  <c r="I60" i="6"/>
  <c r="H49" i="6"/>
  <c r="H52" i="6"/>
  <c r="H54" i="6"/>
  <c r="H56" i="6"/>
  <c r="H60" i="6"/>
  <c r="G48" i="6"/>
  <c r="G49" i="6"/>
  <c r="G50" i="6"/>
  <c r="G52" i="6"/>
  <c r="G53" i="6"/>
  <c r="G54" i="6"/>
  <c r="G55" i="6"/>
  <c r="G56" i="6"/>
  <c r="G57" i="6"/>
  <c r="G58" i="6"/>
  <c r="G59" i="6"/>
  <c r="G60" i="6"/>
  <c r="F47" i="6"/>
  <c r="F49" i="6"/>
  <c r="F50" i="6"/>
  <c r="F51" i="6"/>
  <c r="F52" i="6"/>
  <c r="F53" i="6"/>
  <c r="F55" i="6"/>
  <c r="F56" i="6"/>
  <c r="F57" i="6"/>
  <c r="F58" i="6"/>
  <c r="F59" i="6"/>
  <c r="F60" i="6"/>
  <c r="E47" i="6"/>
  <c r="E48" i="6"/>
  <c r="E49" i="6"/>
  <c r="E50" i="6"/>
  <c r="E51" i="6"/>
  <c r="E52" i="6"/>
  <c r="E53" i="6"/>
  <c r="E54" i="6"/>
  <c r="E55" i="6"/>
  <c r="E56" i="6"/>
  <c r="E57" i="6"/>
  <c r="E59" i="6"/>
  <c r="E60" i="6"/>
  <c r="D49" i="6"/>
  <c r="D50" i="6"/>
  <c r="D52" i="6"/>
  <c r="D53" i="6"/>
  <c r="D54" i="6"/>
  <c r="D55" i="6"/>
  <c r="D56" i="6"/>
  <c r="D57" i="6"/>
  <c r="D59" i="6"/>
  <c r="D60" i="6"/>
  <c r="C50" i="6"/>
  <c r="C52" i="6"/>
  <c r="C53" i="6"/>
  <c r="C55" i="6"/>
  <c r="C56" i="6"/>
  <c r="C57" i="6"/>
  <c r="C59" i="6"/>
  <c r="C60" i="6"/>
  <c r="E25" i="6"/>
  <c r="E58" i="6"/>
  <c r="D25" i="6"/>
  <c r="D58" i="6"/>
  <c r="D14" i="6"/>
  <c r="D47" i="6"/>
  <c r="C14" i="6"/>
  <c r="C47" i="6"/>
  <c r="H13" i="6"/>
  <c r="I13" i="6"/>
  <c r="I47" i="6"/>
  <c r="H14" i="6"/>
  <c r="H51" i="6"/>
  <c r="I14" i="6"/>
  <c r="I51" i="6"/>
  <c r="I27" i="6"/>
  <c r="I59" i="6"/>
  <c r="H27" i="6"/>
  <c r="H59" i="6"/>
  <c r="I25" i="6"/>
  <c r="I58" i="6"/>
  <c r="H25" i="6"/>
  <c r="H58" i="6"/>
  <c r="C25" i="6"/>
  <c r="C58" i="6"/>
  <c r="I23" i="6"/>
  <c r="I57" i="6"/>
  <c r="H23" i="6"/>
  <c r="H57" i="6"/>
  <c r="I18" i="6"/>
  <c r="I55" i="6"/>
  <c r="H18" i="6"/>
  <c r="H55" i="6"/>
  <c r="C40" i="6"/>
  <c r="C54" i="6"/>
  <c r="I16" i="6"/>
  <c r="H16" i="6"/>
  <c r="H47" i="6"/>
  <c r="C36" i="6"/>
  <c r="C49" i="6"/>
  <c r="C42" i="6"/>
  <c r="C41" i="6"/>
  <c r="C38" i="6"/>
  <c r="C37" i="6"/>
  <c r="BJ25" i="1"/>
  <c r="D40" i="3"/>
  <c r="BJ23" i="1"/>
  <c r="D39" i="3"/>
  <c r="BJ18" i="1"/>
  <c r="D36" i="3"/>
  <c r="BS27" i="1"/>
  <c r="BS25" i="1"/>
  <c r="BS23" i="1"/>
  <c r="BS18" i="1"/>
  <c r="BL23" i="1"/>
  <c r="BL24" i="1"/>
  <c r="BL25" i="1"/>
  <c r="BL26" i="1"/>
  <c r="BL27" i="1"/>
  <c r="BL18" i="1"/>
  <c r="BL17" i="1"/>
  <c r="BJ13" i="1"/>
  <c r="BL13" i="1"/>
  <c r="BE40" i="1"/>
  <c r="BE37" i="1"/>
  <c r="D16" i="3"/>
  <c r="BM26" i="1"/>
  <c r="BO14" i="1"/>
  <c r="D33" i="3"/>
  <c r="BN14" i="1"/>
  <c r="C33" i="3"/>
  <c r="BE38" i="1"/>
  <c r="BE39" i="1"/>
  <c r="BM19" i="1"/>
  <c r="BM21" i="1"/>
  <c r="BM22" i="1"/>
  <c r="BL22" i="1"/>
  <c r="BM24" i="1"/>
  <c r="BM17" i="1"/>
  <c r="BS13" i="1"/>
  <c r="BM10" i="1"/>
  <c r="BK10" i="1"/>
  <c r="BJ10" i="1"/>
  <c r="BH11" i="1"/>
  <c r="F21" i="3"/>
  <c r="C16" i="3"/>
  <c r="C51" i="6"/>
  <c r="C48" i="6"/>
  <c r="D51" i="6"/>
  <c r="D48" i="6"/>
  <c r="H53" i="6"/>
  <c r="H50" i="6"/>
  <c r="H48" i="6"/>
  <c r="I53" i="6"/>
  <c r="I50" i="6"/>
  <c r="I48" i="6"/>
  <c r="G51" i="6"/>
  <c r="BE41" i="1"/>
  <c r="BF38" i="1"/>
  <c r="C24" i="3"/>
  <c r="BF37" i="1"/>
  <c r="D24" i="3"/>
  <c r="BG38" i="1"/>
  <c r="C25" i="3"/>
  <c r="BG37" i="1"/>
  <c r="D25" i="3"/>
  <c r="BH38" i="1"/>
  <c r="C26" i="3"/>
  <c r="BH37" i="1"/>
  <c r="D26" i="3"/>
  <c r="BH42" i="1"/>
  <c r="C29" i="3"/>
  <c r="BH41" i="1"/>
  <c r="D29" i="3"/>
  <c r="L22" i="3"/>
  <c r="J22" i="3"/>
  <c r="K22" i="3"/>
  <c r="BE20" i="1"/>
  <c r="BE18" i="1"/>
  <c r="BE13" i="1"/>
  <c r="F54" i="6"/>
  <c r="F33" i="6"/>
  <c r="E33" i="6"/>
  <c r="D33" i="6"/>
  <c r="C33" i="6"/>
  <c r="I1" i="3"/>
  <c r="BE27" i="1"/>
  <c r="BE25" i="1"/>
  <c r="BE23" i="1"/>
  <c r="AO16" i="1"/>
  <c r="AK16" i="1"/>
  <c r="AG16" i="1"/>
  <c r="AC16" i="1"/>
  <c r="AM16" i="1"/>
  <c r="AI16" i="1"/>
  <c r="AE16" i="1"/>
  <c r="C48" i="1"/>
  <c r="C54" i="1"/>
  <c r="C33" i="1"/>
  <c r="J23" i="3"/>
  <c r="K21" i="3"/>
  <c r="C21" i="3"/>
  <c r="G64" i="1"/>
  <c r="E64" i="1"/>
  <c r="BA64" i="1"/>
  <c r="F64" i="1"/>
  <c r="D64" i="1"/>
  <c r="BE14" i="1"/>
  <c r="AZ64" i="1"/>
  <c r="AX64" i="1"/>
  <c r="AV64" i="1"/>
  <c r="AT64" i="1"/>
  <c r="AR64" i="1"/>
  <c r="AP64" i="1"/>
  <c r="AN64" i="1"/>
  <c r="AL64" i="1"/>
  <c r="AJ64" i="1"/>
  <c r="AH64" i="1"/>
  <c r="AF64" i="1"/>
  <c r="AD64" i="1"/>
  <c r="AB64" i="1"/>
  <c r="Z64" i="1"/>
  <c r="X64" i="1"/>
  <c r="V64" i="1"/>
  <c r="T64" i="1"/>
  <c r="R64" i="1"/>
  <c r="P64" i="1"/>
  <c r="N64" i="1"/>
  <c r="L64" i="1"/>
  <c r="J64" i="1"/>
  <c r="H64" i="1"/>
  <c r="AY64" i="1"/>
  <c r="AW64" i="1"/>
  <c r="AU64" i="1"/>
  <c r="AS64" i="1"/>
  <c r="AQ64" i="1"/>
  <c r="AO64" i="1"/>
  <c r="AM64" i="1"/>
  <c r="AK64" i="1"/>
  <c r="AI64" i="1"/>
  <c r="AG64" i="1"/>
  <c r="AE64" i="1"/>
  <c r="AC64" i="1"/>
  <c r="AA64" i="1"/>
  <c r="Y64" i="1"/>
  <c r="W64" i="1"/>
  <c r="U64" i="1"/>
  <c r="S64" i="1"/>
  <c r="Q64" i="1"/>
  <c r="O64" i="1"/>
  <c r="M64" i="1"/>
  <c r="K64" i="1"/>
  <c r="I64" i="1"/>
  <c r="L23" i="3"/>
  <c r="AZ48" i="1"/>
  <c r="AZ49" i="1"/>
  <c r="AZ51" i="1"/>
  <c r="AZ54" i="1"/>
  <c r="AY49" i="1"/>
  <c r="AY48" i="1"/>
  <c r="AY51" i="1"/>
  <c r="AY54" i="1"/>
  <c r="AX48" i="1"/>
  <c r="AX49" i="1"/>
  <c r="AX51" i="1"/>
  <c r="AX54" i="1"/>
  <c r="AW49" i="1"/>
  <c r="AW48" i="1"/>
  <c r="AW51" i="1"/>
  <c r="AW54" i="1"/>
  <c r="AV48" i="1"/>
  <c r="AV49" i="1"/>
  <c r="AV51" i="1"/>
  <c r="AV54" i="1"/>
  <c r="AU49" i="1"/>
  <c r="AU48" i="1"/>
  <c r="AU51" i="1"/>
  <c r="AU54" i="1"/>
  <c r="AT48" i="1"/>
  <c r="AT49" i="1"/>
  <c r="AT51" i="1"/>
  <c r="AT54" i="1"/>
  <c r="AS49" i="1"/>
  <c r="AS48" i="1"/>
  <c r="AS51" i="1"/>
  <c r="AS54" i="1"/>
  <c r="AR48" i="1"/>
  <c r="AR49" i="1"/>
  <c r="AR51" i="1"/>
  <c r="AR54" i="1"/>
  <c r="AQ49" i="1"/>
  <c r="AQ48" i="1"/>
  <c r="AQ51" i="1"/>
  <c r="AQ54" i="1"/>
  <c r="AP48" i="1"/>
  <c r="AP49" i="1"/>
  <c r="AP51" i="1"/>
  <c r="AP54" i="1"/>
  <c r="AM49" i="1"/>
  <c r="AM48" i="1"/>
  <c r="AM51" i="1"/>
  <c r="AM54" i="1"/>
  <c r="AL49" i="1"/>
  <c r="AL51" i="1"/>
  <c r="AI49" i="1"/>
  <c r="AI48" i="1"/>
  <c r="AI51" i="1"/>
  <c r="AI54" i="1"/>
  <c r="AH49" i="1"/>
  <c r="AH51" i="1"/>
  <c r="AE49" i="1"/>
  <c r="AE48" i="1"/>
  <c r="AE51" i="1"/>
  <c r="AE54" i="1"/>
  <c r="AD49" i="1"/>
  <c r="AD51" i="1"/>
  <c r="F48" i="1"/>
  <c r="F49" i="1"/>
  <c r="F51" i="1"/>
  <c r="F54" i="1"/>
  <c r="D48" i="1"/>
  <c r="D49" i="1"/>
  <c r="D51" i="1"/>
  <c r="D54" i="1"/>
  <c r="AO49" i="1"/>
  <c r="AO48" i="1"/>
  <c r="AO51" i="1"/>
  <c r="AO54" i="1"/>
  <c r="AN48" i="1"/>
  <c r="AN49" i="1"/>
  <c r="AN51" i="1"/>
  <c r="AN54" i="1"/>
  <c r="AL16" i="1"/>
  <c r="AL48" i="1"/>
  <c r="AK49" i="1"/>
  <c r="AK48" i="1"/>
  <c r="AK51" i="1"/>
  <c r="AK54" i="1"/>
  <c r="AJ48" i="1"/>
  <c r="AJ49" i="1"/>
  <c r="AJ51" i="1"/>
  <c r="AJ54" i="1"/>
  <c r="AH16" i="1"/>
  <c r="AH48" i="1"/>
  <c r="AG49" i="1"/>
  <c r="AG48" i="1"/>
  <c r="AG51" i="1"/>
  <c r="AG54" i="1"/>
  <c r="AF48" i="1"/>
  <c r="AF49" i="1"/>
  <c r="AF51" i="1"/>
  <c r="AF54" i="1"/>
  <c r="AD16" i="1"/>
  <c r="AD54" i="1"/>
  <c r="AC49" i="1"/>
  <c r="AC48" i="1"/>
  <c r="AC51" i="1"/>
  <c r="AC54" i="1"/>
  <c r="AB48" i="1"/>
  <c r="AB49" i="1"/>
  <c r="AB51" i="1"/>
  <c r="AB54" i="1"/>
  <c r="AA49" i="1"/>
  <c r="AA48" i="1"/>
  <c r="AA51" i="1"/>
  <c r="AA54" i="1"/>
  <c r="Z48" i="1"/>
  <c r="Z49" i="1"/>
  <c r="Z51" i="1"/>
  <c r="Z54" i="1"/>
  <c r="Y49" i="1"/>
  <c r="Y48" i="1"/>
  <c r="Y51" i="1"/>
  <c r="Y54" i="1"/>
  <c r="X48" i="1"/>
  <c r="X49" i="1"/>
  <c r="X51" i="1"/>
  <c r="X54" i="1"/>
  <c r="W49" i="1"/>
  <c r="W48" i="1"/>
  <c r="W51" i="1"/>
  <c r="W54" i="1"/>
  <c r="V48" i="1"/>
  <c r="V49" i="1"/>
  <c r="V51" i="1"/>
  <c r="V54" i="1"/>
  <c r="U49" i="1"/>
  <c r="U48" i="1"/>
  <c r="U51" i="1"/>
  <c r="U54" i="1"/>
  <c r="T48" i="1"/>
  <c r="T49" i="1"/>
  <c r="T51" i="1"/>
  <c r="T54" i="1"/>
  <c r="S49" i="1"/>
  <c r="S48" i="1"/>
  <c r="S51" i="1"/>
  <c r="S54" i="1"/>
  <c r="R48" i="1"/>
  <c r="R49" i="1"/>
  <c r="R51" i="1"/>
  <c r="R54" i="1"/>
  <c r="Q49" i="1"/>
  <c r="Q48" i="1"/>
  <c r="Q51" i="1"/>
  <c r="Q54" i="1"/>
  <c r="P48" i="1"/>
  <c r="P49" i="1"/>
  <c r="P51" i="1"/>
  <c r="P54" i="1"/>
  <c r="O49" i="1"/>
  <c r="O48" i="1"/>
  <c r="O51" i="1"/>
  <c r="O54" i="1"/>
  <c r="N48" i="1"/>
  <c r="N49" i="1"/>
  <c r="N51" i="1"/>
  <c r="N54" i="1"/>
  <c r="M49" i="1"/>
  <c r="M51" i="1"/>
  <c r="M48" i="1"/>
  <c r="M54" i="1"/>
  <c r="L48" i="1"/>
  <c r="L49" i="1"/>
  <c r="L51" i="1"/>
  <c r="L54" i="1"/>
  <c r="K49" i="1"/>
  <c r="K51" i="1"/>
  <c r="K48" i="1"/>
  <c r="K54" i="1"/>
  <c r="J48" i="1"/>
  <c r="J49" i="1"/>
  <c r="J51" i="1"/>
  <c r="J54" i="1"/>
  <c r="I49" i="1"/>
  <c r="I51" i="1"/>
  <c r="I48" i="1"/>
  <c r="I54" i="1"/>
  <c r="H48" i="1"/>
  <c r="H49" i="1"/>
  <c r="H51" i="1"/>
  <c r="H54" i="1"/>
  <c r="BA49" i="1"/>
  <c r="BA51" i="1"/>
  <c r="BA48" i="1"/>
  <c r="BA54" i="1"/>
  <c r="G49" i="1"/>
  <c r="G51" i="1"/>
  <c r="G48" i="1"/>
  <c r="G54" i="1"/>
  <c r="E49" i="1"/>
  <c r="E51" i="1"/>
  <c r="E48" i="1"/>
  <c r="E54" i="1"/>
  <c r="J21" i="3"/>
  <c r="L21" i="3"/>
  <c r="E33" i="1"/>
  <c r="G33" i="1"/>
  <c r="BA33" i="1"/>
  <c r="H33" i="1"/>
  <c r="I33" i="1"/>
  <c r="J33" i="1"/>
  <c r="K33" i="1"/>
  <c r="L33" i="1"/>
  <c r="M33" i="1"/>
  <c r="N33" i="1"/>
  <c r="P33" i="1"/>
  <c r="R33" i="1"/>
  <c r="T33" i="1"/>
  <c r="V33" i="1"/>
  <c r="X33" i="1"/>
  <c r="Z33" i="1"/>
  <c r="AB33" i="1"/>
  <c r="AG33" i="1"/>
  <c r="AJ33" i="1"/>
  <c r="AO33" i="1"/>
  <c r="AE33" i="1"/>
  <c r="AI33" i="1"/>
  <c r="AM33" i="1"/>
  <c r="AQ33" i="1"/>
  <c r="AS33" i="1"/>
  <c r="AU33" i="1"/>
  <c r="AW33" i="1"/>
  <c r="AY33" i="1"/>
  <c r="O33" i="1"/>
  <c r="Q33" i="1"/>
  <c r="S33" i="1"/>
  <c r="U33" i="1"/>
  <c r="W33" i="1"/>
  <c r="Y33" i="1"/>
  <c r="AA33" i="1"/>
  <c r="AC33" i="1"/>
  <c r="AF33" i="1"/>
  <c r="AK33" i="1"/>
  <c r="AN33" i="1"/>
  <c r="D33" i="1"/>
  <c r="F33" i="1"/>
  <c r="AP33" i="1"/>
  <c r="AR33" i="1"/>
  <c r="AT33" i="1"/>
  <c r="AV33" i="1"/>
  <c r="AX33" i="1"/>
  <c r="AZ33" i="1"/>
  <c r="AH54" i="1"/>
  <c r="AH33" i="1"/>
  <c r="AL54" i="1"/>
  <c r="AL33" i="1"/>
  <c r="BJ16" i="1"/>
  <c r="J26" i="3"/>
  <c r="BE16" i="1"/>
  <c r="BL16" i="1"/>
  <c r="K26" i="3"/>
  <c r="BP16" i="1"/>
  <c r="L26" i="3"/>
  <c r="BQ16" i="1"/>
  <c r="M26" i="3"/>
  <c r="AD48" i="1"/>
  <c r="AD33" i="1"/>
</calcChain>
</file>

<file path=xl/sharedStrings.xml><?xml version="1.0" encoding="utf-8"?>
<sst xmlns="http://schemas.openxmlformats.org/spreadsheetml/2006/main" count="3651" uniqueCount="1571">
  <si>
    <t xml:space="preserve"> = It is clear from the ED that analgesia was administered partially according to local guidelines (eg a different type of analgesic to that stated in the guidance was used )</t>
  </si>
  <si>
    <t>NO LOCAL GUIDELINES</t>
  </si>
  <si>
    <t xml:space="preserve"> = Your ED does not have local guidelines regarding administration of analgesia</t>
  </si>
  <si>
    <t>Imperial College Healthcare NHST - Hammersmith</t>
  </si>
  <si>
    <t>RYJc</t>
  </si>
  <si>
    <t>Imperial College Healthcare NHST - St Mary's (Paddington)</t>
  </si>
  <si>
    <t>RGQ_</t>
  </si>
  <si>
    <t>Ipswich Hospital NHST</t>
  </si>
  <si>
    <t>Mr Abhijit Bose</t>
  </si>
  <si>
    <t>Abhijit.Bose@ipswichhospital.nhs.uk</t>
  </si>
  <si>
    <t>5QT_</t>
  </si>
  <si>
    <t>Isle of Wight NHS PCT - St Mary's, Newport</t>
  </si>
  <si>
    <t>Mr Robin Beal</t>
  </si>
  <si>
    <t>Robin.Beal@iow.nhs.uk</t>
  </si>
  <si>
    <t>RGP_</t>
  </si>
  <si>
    <t>James Paget University Hospitals NHSFT</t>
  </si>
  <si>
    <t>Dr Donna Wade</t>
  </si>
  <si>
    <t>donna.wade@jpaget.nhs.uk</t>
  </si>
  <si>
    <t>RNQ_</t>
  </si>
  <si>
    <t>Kettering General Hospital NHSFT</t>
  </si>
  <si>
    <t>RJZ_</t>
  </si>
  <si>
    <t>Kings College Hospital NHSFT</t>
  </si>
  <si>
    <t>Dr Jeff Keep</t>
  </si>
  <si>
    <t>RAX_</t>
  </si>
  <si>
    <t>Kingston Hospital NHST</t>
  </si>
  <si>
    <t>Dr Tim Patel</t>
  </si>
  <si>
    <t>tim.patel@kingstonhospital.nhs.uk</t>
  </si>
  <si>
    <t>RXNb</t>
  </si>
  <si>
    <t>Lancashire Teaching Hospitals NHSFT - Chorley</t>
  </si>
  <si>
    <t>Mr Ayman Jundi</t>
  </si>
  <si>
    <t>Ayman.jundi@lthtr.nhs.uk</t>
  </si>
  <si>
    <t>RXNa</t>
  </si>
  <si>
    <t>Lancashire Teaching Hospitals NHSFT - Preston</t>
  </si>
  <si>
    <t>RR8a</t>
  </si>
  <si>
    <t>Leeds Teaching Hospitals NHST - LGI</t>
  </si>
  <si>
    <t>RR8b</t>
  </si>
  <si>
    <t>Leeds Teaching Hospitals NHST - St James</t>
  </si>
  <si>
    <t xml:space="preserve"> - within 60 min of initial administration</t>
  </si>
  <si>
    <t>End Date</t>
  </si>
  <si>
    <t xml:space="preserve"> = It is clear from the ED notes that analgesia was administered or offered according to local guidelines</t>
  </si>
  <si>
    <t xml:space="preserve"> = It is clear from the ED notes that analgesia was not administered or offered according to local guidelines</t>
  </si>
  <si>
    <t>Was ED analgesia in accordance with local guidelines?</t>
  </si>
  <si>
    <t>Answer 'partially' if analgesia was provided but a different analgesic was used to that instructed in your local guidelines, or if there was some other minor deviation. The answer 'No' will automatically appear if no analgesia was provided for a patient in pain. You should also enter 'No' if there was a serious deviation from local guidelines.</t>
  </si>
  <si>
    <t xml:space="preserve">Answer 'Yes' to Q9 if the patient was offered analgesia and did not accept it.  </t>
  </si>
  <si>
    <t>RJ2_</t>
  </si>
  <si>
    <t>Group</t>
  </si>
  <si>
    <t>Site pseudonym</t>
  </si>
  <si>
    <t>Aberdeen Royal Infirmary</t>
  </si>
  <si>
    <t>Pseudonym</t>
  </si>
  <si>
    <t>NHS Grampian - Aberdeen Royal Infirmary</t>
  </si>
  <si>
    <t>Wales</t>
  </si>
  <si>
    <t>Mr Christopher Stevenson</t>
  </si>
  <si>
    <t>England</t>
  </si>
  <si>
    <t>N Ireland</t>
  </si>
  <si>
    <t>Royal Gwent, Newport</t>
  </si>
  <si>
    <t>Ayr Hospital</t>
  </si>
  <si>
    <t>NHS Ayrshire and Arran - Ayr Hospital</t>
  </si>
  <si>
    <t>Glan Clwyd Hospital</t>
  </si>
  <si>
    <t>Wrexham Maelor</t>
  </si>
  <si>
    <t>Ysbyty Gwynedd</t>
  </si>
  <si>
    <t>Borders General Hospital (Melrose)</t>
  </si>
  <si>
    <t>NHS Borders - Borders General Hospital (Melrose)</t>
  </si>
  <si>
    <t>Bronglais</t>
  </si>
  <si>
    <t>University Hospital of Wales</t>
  </si>
  <si>
    <t>Crosshouse Hospital (Kilmarnock)</t>
  </si>
  <si>
    <t>NHS Ayrshire and Arran - Crosshouse Hospital (Kilmarnock)</t>
  </si>
  <si>
    <t>Royal Glamorgan</t>
  </si>
  <si>
    <t>Dr Gray's Hospital (Elgin)</t>
  </si>
  <si>
    <t>NHS Grampian - Dr Gray's Hospital (Elgin)</t>
  </si>
  <si>
    <t>Dumfries and Galloway Royal Infirmary</t>
  </si>
  <si>
    <t>NHS Dumfries and Galloway - Dumfries and Galloway Royal Infirmary</t>
  </si>
  <si>
    <t>NHS Lothian - Royal Hospital for Sick Children (Edinburgh)</t>
  </si>
  <si>
    <t>NHS Lothian - Royal Infirmary of Edinburgh</t>
  </si>
  <si>
    <t>Glasgow Royal Infirmary</t>
  </si>
  <si>
    <t xml:space="preserve"> = It is clear from the ED notes that a dipstick uranalysis was performed or requested</t>
  </si>
  <si>
    <t xml:space="preserve"> = It is clear from the ED notes that a dipstick uranalysis was not performed or requested</t>
  </si>
  <si>
    <t xml:space="preserve"> = It is not clear from the ED notes whether a dipstick uranalyasis was performed or requested</t>
  </si>
  <si>
    <t>Was a dipstick urinalysis performed or requested?</t>
  </si>
  <si>
    <t>Were the results of the dipstick urinalysis recorded in the ED notes or discharge letter?</t>
  </si>
  <si>
    <t xml:space="preserve"> = It is clear from the ED notes/discharge letter that a dipstick uranalysis was performed and the results recorded</t>
  </si>
  <si>
    <t xml:space="preserve"> = There is no record in the ED notes/discharge letter of the dipstick uranalyasis results</t>
  </si>
  <si>
    <t xml:space="preserve">  - were the results of the dipstick urinalysis recorded in the ED notes or discharge letter?</t>
  </si>
  <si>
    <t>Do the ED notes record whether a radiological investigation was considered or undertaken?</t>
  </si>
  <si>
    <t xml:space="preserve"> = It is clear from the ED notes that a radiological investigation was considered or undertaken</t>
  </si>
  <si>
    <t xml:space="preserve"> = It is not clear from the ED notes whether a radiological investigation was considered or undertaken as no decision recorded</t>
  </si>
  <si>
    <t>Was a radiological investigation considered or undertaken?</t>
  </si>
  <si>
    <t xml:space="preserve">Was an FBC performed? (i.e. present on the hospital lab computer system) </t>
  </si>
  <si>
    <t xml:space="preserve">  - were the FBC results recorded in the ED notes or discharge letter?</t>
  </si>
  <si>
    <t>Was renal function tested? (i.e. present on the hospital lab computer system)</t>
  </si>
  <si>
    <t>Was an FBC performed? (i.e. present on the hospital lab computer system)</t>
  </si>
  <si>
    <t>Were the FBC results recorded in the ED notes or discharge letter?</t>
  </si>
  <si>
    <t>Was an action plan/follow-up plan for radiological investigation recorded in the ED notes?</t>
  </si>
  <si>
    <t xml:space="preserve"> = It is clear from the ED notes or hospital lab computer system that renal function was tested</t>
  </si>
  <si>
    <t xml:space="preserve"> = It is clear from the ED notes or hospital lab computer system that renal function was not tested</t>
  </si>
  <si>
    <t xml:space="preserve"> = It is not clear from the ED notes or hospital lab computer system that renal function was tested</t>
  </si>
  <si>
    <t xml:space="preserve"> = It is clear from the ED notes or hospital lab computer system that an FBC was performed</t>
  </si>
  <si>
    <t xml:space="preserve"> = It is clear from the ED notes or hospital lab computer system that an FBC was not performed</t>
  </si>
  <si>
    <t xml:space="preserve"> = It is not clear from the ED notes or hospital lab computer system whether an FBC was performed</t>
  </si>
  <si>
    <t>Was renal function tested and the results recorded in the ED notes or discharge letter?</t>
  </si>
  <si>
    <t xml:space="preserve"> = The FBC results are clearly recorded in the ED notes/discharge letter</t>
  </si>
  <si>
    <t xml:space="preserve"> = The FBC results are not clearly recorded in the ED notes/discharge letter</t>
  </si>
  <si>
    <t xml:space="preserve"> = The renal function results are clearly recorded in the ED notes/discharge letter</t>
  </si>
  <si>
    <t xml:space="preserve"> = The renal function results are not clearly recorded in the ED notes/discharge letter</t>
  </si>
  <si>
    <t xml:space="preserve"> = Not applicable as the patient is under 60 years of age</t>
  </si>
  <si>
    <t>NHS Greater Glasgow and Clyde - Glasgow Royal Infirmary</t>
  </si>
  <si>
    <t>Hairmyres Hospital (Lanarkshire)</t>
  </si>
  <si>
    <t>NHS Lanarkshire - Hairmyres Hospital (Lanarkshire)</t>
  </si>
  <si>
    <t>West Wales General</t>
  </si>
  <si>
    <t>Withybush</t>
  </si>
  <si>
    <t>Inverclyde Royal Hospital (Greenock)</t>
  </si>
  <si>
    <t>NHS Greater Glasgow and Clyde - Inverclyde Royal Hospital (Greenock)</t>
  </si>
  <si>
    <t>Monklands Hospital (Lanarkshire)</t>
  </si>
  <si>
    <t>NHS Lanarkshire - Monklands Hospital (Lanarkshire)</t>
  </si>
  <si>
    <t>Scotland</t>
  </si>
  <si>
    <t>NHS Fife - Queen Margaret Hospital (Dunfermline)</t>
  </si>
  <si>
    <t>Queen Margaret Hospital (Dunfermline)</t>
  </si>
  <si>
    <t>NHS Fife - Victoria Hospital (Kirkcaldy)</t>
  </si>
  <si>
    <t>Victoria Hospital (Kirkcaldy)</t>
  </si>
  <si>
    <t>NHS Grampian - Royal Aberdeen Childrens Hospital</t>
  </si>
  <si>
    <t>Royal Aberdeen Childrens Hospital</t>
  </si>
  <si>
    <t>NHS Greater Glasgow and Clyde  - Royal Alexandra Hospital (Paisley)</t>
  </si>
  <si>
    <t>Royal Alexandra Hospital (Paisley)</t>
  </si>
  <si>
    <t>NHS Greater Glasgow and Clyde  - Southern General Hospital (Glasgow)</t>
  </si>
  <si>
    <t>Southern General Hospital (Glasgow)</t>
  </si>
  <si>
    <t>NHS Greater Glasgow and Clyde - Royal Hospital for Sick Children (Yorkhill)</t>
  </si>
  <si>
    <t>Royal Hospital for Sick Children (Yorkhill)</t>
  </si>
  <si>
    <t>NHS Greater Glasgow and Clyde - Vale of Leven Hospital (Alexandria)</t>
  </si>
  <si>
    <t>Vale of Leven Hospital (Alexandria)</t>
  </si>
  <si>
    <t>NHS Greater Glasgow and Clyde - Victoria Infirmary (Glasgow)</t>
  </si>
  <si>
    <t>Victoria Infirmary (Glasgow)</t>
  </si>
  <si>
    <t>NHS Greater Glasgow and Clyde - Western Infirmary (Glasgow)</t>
  </si>
  <si>
    <t>Western Infirmary (Glasgow)</t>
  </si>
  <si>
    <t>NHS Highland - Raigmore Hospital (Inverness)</t>
  </si>
  <si>
    <t>Raigmore Hospital (Inverness)</t>
  </si>
  <si>
    <t>NHS Lanarkshire - Wishaw General Hospital (Lanarkshire)</t>
  </si>
  <si>
    <t>Wishaw General Hospital (Lanarkshire)</t>
  </si>
  <si>
    <t>NHS Lothian - St John's Hospital (Livingston)</t>
  </si>
  <si>
    <t>St John's Hospital (Livingston)</t>
  </si>
  <si>
    <t>NHS Tayside - Ninewells Hospital (Dundee)</t>
  </si>
  <si>
    <t>Ninewells Hospital (Dundee)</t>
  </si>
  <si>
    <t>NHS Tayside - Perth Royal Infirmary</t>
  </si>
  <si>
    <t>Perth Royal Infirmary</t>
  </si>
  <si>
    <r>
      <t xml:space="preserve">Time at which analgesia re-evaluated in the ED 
</t>
    </r>
    <r>
      <rPr>
        <i/>
        <sz val="10"/>
        <rFont val="Arial"/>
        <family val="2"/>
      </rPr>
      <t>(hh:mm; leave blank if not re-evaluated or not known)</t>
    </r>
  </si>
  <si>
    <t>13a</t>
  </si>
  <si>
    <t>b</t>
  </si>
  <si>
    <t>14a</t>
  </si>
  <si>
    <t>15a</t>
  </si>
  <si>
    <t>Dr Nigel Harrison</t>
  </si>
  <si>
    <t>RC9_</t>
  </si>
  <si>
    <t>Luton and Dunstable Hospital NHSFT</t>
  </si>
  <si>
    <t>RWFa</t>
  </si>
  <si>
    <t>RWFb</t>
  </si>
  <si>
    <t>Maidstone and Tunbridge Wells NHST - Maidstone</t>
  </si>
  <si>
    <t>RJ6_</t>
  </si>
  <si>
    <t>Chris Blakeley</t>
  </si>
  <si>
    <t>RPA_</t>
  </si>
  <si>
    <t>Medway NHSFT</t>
  </si>
  <si>
    <t>RBT_</t>
  </si>
  <si>
    <t>Mid Cheshire Hospitals NHSFT - Crewe</t>
  </si>
  <si>
    <t>Dr Susan Satchithananda</t>
  </si>
  <si>
    <t>sue.satchi@mcht.nhs.uk</t>
  </si>
  <si>
    <t>RQ8_</t>
  </si>
  <si>
    <t>Mid Essex Hospital Services NHST</t>
  </si>
  <si>
    <t>RJD_</t>
  </si>
  <si>
    <t>Mid Staffordshire NHSFT</t>
  </si>
  <si>
    <t>Dr Terri Bentley</t>
  </si>
  <si>
    <t>terri.bentley@midstaffs.nhs.uk</t>
  </si>
  <si>
    <t>RXFe</t>
  </si>
  <si>
    <t>Mid Yorkshire Hospitals NHST - Dewsbury</t>
  </si>
  <si>
    <t>Mr Dean Okereke</t>
  </si>
  <si>
    <t>chikezie.okereke@midyorks.nhs.uk</t>
  </si>
  <si>
    <t>RXFb</t>
  </si>
  <si>
    <t>Standard audit period between</t>
  </si>
  <si>
    <t>and</t>
  </si>
  <si>
    <t>Mid Yorkshire Hospitals NHST - Pinderfields</t>
  </si>
  <si>
    <t>Dr Tony Taylor</t>
  </si>
  <si>
    <t>Tony.Taylor@midyorks.nhs.uk</t>
  </si>
  <si>
    <t>RXFa</t>
  </si>
  <si>
    <t>Mid Yorkshire Hospitals NHST - Pontefract</t>
  </si>
  <si>
    <t>RD8_</t>
  </si>
  <si>
    <t>Milton Keynes Hospital NHSFT</t>
  </si>
  <si>
    <t>Mr Peter Thomas</t>
  </si>
  <si>
    <t>Peter.Thomas@mkhospital.nhs.uk</t>
  </si>
  <si>
    <t>RTD_</t>
  </si>
  <si>
    <t>Newcastle upon Tyne Hospitals NHSFT (The)</t>
  </si>
  <si>
    <t>RNH_</t>
  </si>
  <si>
    <t>James Napier</t>
  </si>
  <si>
    <t>RM1_</t>
  </si>
  <si>
    <t>Norfolk and Norwich University Hospital NHSFT</t>
  </si>
  <si>
    <t>Dr Peter Rushton</t>
  </si>
  <si>
    <t>peter.rushton@nnuh.nhs.uk</t>
  </si>
  <si>
    <t>RVJ_</t>
  </si>
  <si>
    <t>North Bristol NHST (Frenchay)</t>
  </si>
  <si>
    <t>RNLb</t>
  </si>
  <si>
    <t>North Cumbria University Hospitals NHST - Carlisle</t>
  </si>
  <si>
    <t>RNLa</t>
  </si>
  <si>
    <t>North Cumbria University Hospitals NHST - W Cumberland</t>
  </si>
  <si>
    <t>Mr Charles Brett</t>
  </si>
  <si>
    <t>RAP_</t>
  </si>
  <si>
    <t>North Middlesex University Hospital NHST</t>
  </si>
  <si>
    <t>Dr Eddie Lamuren</t>
  </si>
  <si>
    <t>eddie.lamuren@nmh.nhs.uk</t>
  </si>
  <si>
    <t>RVWa</t>
  </si>
  <si>
    <t>North Tees and Hartlepool NHSFT - N Tees</t>
  </si>
  <si>
    <t>Mr Andy Simpson</t>
  </si>
  <si>
    <t>Andrew.Simpson@nth.nhs.uk</t>
  </si>
  <si>
    <t>RV8a</t>
  </si>
  <si>
    <t>North West London Hospitals NHST - Central Middlesex</t>
  </si>
  <si>
    <t>RV8b</t>
  </si>
  <si>
    <t>North West London Hospitals NHST - Northwick Park</t>
  </si>
  <si>
    <t>RNSb</t>
  </si>
  <si>
    <t>Northampton General Hospital NHST</t>
  </si>
  <si>
    <t>RBZ_</t>
  </si>
  <si>
    <t>Northern Devon Healthcare NHST</t>
  </si>
  <si>
    <t>Ms Fionn Bellis</t>
  </si>
  <si>
    <t>Fionn.Bellis@ndevon.swest.nhs.uk</t>
  </si>
  <si>
    <t>RJLb</t>
  </si>
  <si>
    <t>Northern Lincolnshire and Goole Hospitals NHSFT - Grimsby</t>
  </si>
  <si>
    <t>Consultant in A&amp;E</t>
  </si>
  <si>
    <t>Oltunde.Ashaolu@nlg.nhs.uk</t>
  </si>
  <si>
    <t>RJLa</t>
  </si>
  <si>
    <t>Northern Lincolnshire and Goole Hospitals NHSFT - Scunthorpe</t>
  </si>
  <si>
    <t>Mr M Hockey</t>
  </si>
  <si>
    <t>mike.hockey@nlg.nhs.uk</t>
  </si>
  <si>
    <t>RTFb</t>
  </si>
  <si>
    <t>Northumbria Health Care NHSFT - N Tyne</t>
  </si>
  <si>
    <t>RTFc</t>
  </si>
  <si>
    <t>Northumbria Health Care NHSFT - Wansbeck</t>
  </si>
  <si>
    <t>RX1_</t>
  </si>
  <si>
    <t>Nottingham University Hospitals NHST</t>
  </si>
  <si>
    <t>Mr. Abdul Jabbar</t>
  </si>
  <si>
    <t>Abdul.Jabbar@nuh.nhs.uk</t>
  </si>
  <si>
    <t>RTHb</t>
  </si>
  <si>
    <t>ED Consultant Nurse</t>
  </si>
  <si>
    <t>RTHa</t>
  </si>
  <si>
    <t>RW6b</t>
  </si>
  <si>
    <t>Pennine Acute Hospitals NHST - Fairfield</t>
  </si>
  <si>
    <t>RW6a</t>
  </si>
  <si>
    <t>Pennine Acute Hospitals NHST - N Manchester</t>
  </si>
  <si>
    <t>Dr Chris Wood</t>
  </si>
  <si>
    <t>Christopher.wood@pat.nhs.uk</t>
  </si>
  <si>
    <t>RW6c</t>
  </si>
  <si>
    <t>Pennine Acute Hospitals NHST - Oldham</t>
  </si>
  <si>
    <t>Dr Saleem Farook</t>
  </si>
  <si>
    <t>Saleem.farook@pat.nhs.uk</t>
  </si>
  <si>
    <t>RGN_</t>
  </si>
  <si>
    <t>Peterborough and Stamford Hospitals NHSFT</t>
  </si>
  <si>
    <t>RK9a</t>
  </si>
  <si>
    <t>Plymouth Hospitals NHST - Derriford</t>
  </si>
  <si>
    <t>RD3_</t>
  </si>
  <si>
    <t>Poole Hospital NHSFT</t>
  </si>
  <si>
    <t>RHU_</t>
  </si>
  <si>
    <t>Portsmouth Hospitals NHST</t>
  </si>
  <si>
    <t>RQW_</t>
  </si>
  <si>
    <t>Princess Alexandra Hospital NHST (The)</t>
  </si>
  <si>
    <t>RCX_</t>
  </si>
  <si>
    <t>Queen Elizabeth Hospital King's Lynn NHST (The)</t>
  </si>
  <si>
    <t>Dr Robert Florance</t>
  </si>
  <si>
    <t>Clinical Lead for A&amp;E</t>
  </si>
  <si>
    <t>RFR_</t>
  </si>
  <si>
    <t>Rotherham NHSFT (The)</t>
  </si>
  <si>
    <t>RHW_</t>
  </si>
  <si>
    <t>Royal Berkshire Hospital NHSFT</t>
  </si>
  <si>
    <t>RMC_</t>
  </si>
  <si>
    <t>Royal Bolton Hospital  NHSFT</t>
  </si>
  <si>
    <t>RDZ_</t>
  </si>
  <si>
    <t>Royal Bournemouth and Christchurch Hospitals NHSFT (The)</t>
  </si>
  <si>
    <t>REFa</t>
  </si>
  <si>
    <t>Royal Cornwall Hospitals NHST - Treliske</t>
  </si>
  <si>
    <t>RH8_</t>
  </si>
  <si>
    <t>Royal Devon and Exeter NHSFT</t>
  </si>
  <si>
    <t>Dr Andy Appelboam</t>
  </si>
  <si>
    <t>Andy.Appelboam@rdeft.nhs.uk</t>
  </si>
  <si>
    <t>RAL_</t>
  </si>
  <si>
    <t>Royal Free Hampstead NHST</t>
  </si>
  <si>
    <t>RQ6_</t>
  </si>
  <si>
    <t>Royal Liverpool and Broadgreen University Hospitals NHST</t>
  </si>
  <si>
    <t>Dr Junaid Rathore</t>
  </si>
  <si>
    <t>Junaid.rathore@rlbuht.nhs.uk</t>
  </si>
  <si>
    <t>RA2_</t>
  </si>
  <si>
    <t>Royal Surrey County Hospital NHST</t>
  </si>
  <si>
    <t>Mr Mark Pontin</t>
  </si>
  <si>
    <t>RD1_</t>
  </si>
  <si>
    <t>Royal United Hospital Bath NHST</t>
  </si>
  <si>
    <t>RL4b</t>
  </si>
  <si>
    <t>Royal Wolverhampton Hospitals NHST (The) - New Cross</t>
  </si>
  <si>
    <t>Mr Rakesh Khanna</t>
  </si>
  <si>
    <t>RM3_</t>
  </si>
  <si>
    <t>Salford Royal NHSFT</t>
  </si>
  <si>
    <t>Dr Tony Gleeson</t>
  </si>
  <si>
    <t>Anthony.Gleeson@srft.nhs.uk</t>
  </si>
  <si>
    <t>RNZ_</t>
  </si>
  <si>
    <t>Salisbury NHSFT</t>
  </si>
  <si>
    <t>Dr Brian Lockey</t>
  </si>
  <si>
    <t>brian.lockey@salisbury.nhs.uk</t>
  </si>
  <si>
    <t>RXKc</t>
  </si>
  <si>
    <t>Sandwell and West Birmingham Hospitals NHST - City A&amp;E</t>
  </si>
  <si>
    <t>Dr Peter Ahee</t>
  </si>
  <si>
    <t>RXKb</t>
  </si>
  <si>
    <t>Sandwell and West Birmingham Hospitals NHST - Sandwell</t>
  </si>
  <si>
    <t>kalyana.murali@swbh.nhs.uk</t>
  </si>
  <si>
    <t>RCC_</t>
  </si>
  <si>
    <t>Scarborough and North East Yorkshire Health Care NHST</t>
  </si>
  <si>
    <t>Mr Andrew Volans</t>
  </si>
  <si>
    <t>andrew.volans@acute.sney.nhs.uk</t>
  </si>
  <si>
    <t>RHQ_</t>
  </si>
  <si>
    <t>Sheffield Teaching Hospitals NHSFT</t>
  </si>
  <si>
    <t>RK5a</t>
  </si>
  <si>
    <t>Sherwood Forest Hospitals NHSFT - Kings Mill</t>
  </si>
  <si>
    <t>Miss Jennifer Simpson</t>
  </si>
  <si>
    <t>Jennifer.Simpson@sfh-tr.nhs.uk</t>
  </si>
  <si>
    <t>RXWa</t>
  </si>
  <si>
    <t>Shrewsbury and Telford Hospital NHST - Shrewsbury</t>
  </si>
  <si>
    <t>consultant in Emergency Medicine</t>
  </si>
  <si>
    <t>RXWb</t>
  </si>
  <si>
    <t>Shrewsbury and Telford Hospital NHST - Telford</t>
  </si>
  <si>
    <t>RA9_</t>
  </si>
  <si>
    <t>South Devon Health Care NHSFT - Torquay</t>
  </si>
  <si>
    <t>RYQa</t>
  </si>
  <si>
    <t>South London Healthcare NHST - Pr Royal, Bromley</t>
  </si>
  <si>
    <t>Dr Stephen Nash</t>
  </si>
  <si>
    <t>Stephen.Nash@nhs.net</t>
  </si>
  <si>
    <t>RYQb</t>
  </si>
  <si>
    <t>South London Healthcare NHST - QE, Woolwich</t>
  </si>
  <si>
    <t>RTRb</t>
  </si>
  <si>
    <t>South Tees Hospitals NHSFT - Friarage</t>
  </si>
  <si>
    <t>RTRa</t>
  </si>
  <si>
    <t>South Tees Hospitals NHSFT - James Cook</t>
  </si>
  <si>
    <t>RE9_</t>
  </si>
  <si>
    <t>South Tyneside NHSFT</t>
  </si>
  <si>
    <t>Dr Anil Kumar</t>
  </si>
  <si>
    <t>anil.kumar@stft.nhs.uk</t>
  </si>
  <si>
    <t>RJC_</t>
  </si>
  <si>
    <t>South Warwickshire General Hospitals NHST</t>
  </si>
  <si>
    <t>Mr Matthew Dunn</t>
  </si>
  <si>
    <t>RHMa</t>
  </si>
  <si>
    <t>RAJ_</t>
  </si>
  <si>
    <t>Southend University Hospital NHSFT</t>
  </si>
  <si>
    <t>Mr Hamid Rokan</t>
  </si>
  <si>
    <t>hamid.rokan@southend.nhs.uk</t>
  </si>
  <si>
    <t>RVYa</t>
  </si>
  <si>
    <t>Southport and Ormskirk Hospital NHST - Ormskirk</t>
  </si>
  <si>
    <t>Dr Sharryn Gardner</t>
  </si>
  <si>
    <t>RVYb</t>
  </si>
  <si>
    <t>Southport and Ormskirk Hospital NHST - Southport &amp; Formby</t>
  </si>
  <si>
    <t>RJ7_</t>
  </si>
  <si>
    <t>St Georges Healthcare NHST</t>
  </si>
  <si>
    <t>RBN_</t>
  </si>
  <si>
    <t>St Helens and Knowsley Hospitals NHST - Whiston</t>
  </si>
  <si>
    <t>Dr Andy Ashton</t>
  </si>
  <si>
    <t>Andy.ashton@sthk.nhs.uk</t>
  </si>
  <si>
    <t>RWJ_</t>
  </si>
  <si>
    <t>Stockport NHSFT</t>
  </si>
  <si>
    <t>RTP_</t>
  </si>
  <si>
    <t>Surrey and Sussex Healthcare NHST - East Surrey</t>
  </si>
  <si>
    <t>Dr Walid Alsalim</t>
  </si>
  <si>
    <t>Walid.Alsalim@sash.nhs.uk</t>
  </si>
  <si>
    <t>RMP_</t>
  </si>
  <si>
    <t>Tameside Hospital NHSFT</t>
  </si>
  <si>
    <t>RBA_</t>
  </si>
  <si>
    <t>Taunton and Somerset NHSFT - Musgrove Pk</t>
  </si>
  <si>
    <t>Dr Paul Baines</t>
  </si>
  <si>
    <t>Paul.Baines@tst.nhs.uk</t>
  </si>
  <si>
    <t>RM4_</t>
  </si>
  <si>
    <t>Trafford Healthcare NHST</t>
  </si>
  <si>
    <t>RWDa</t>
  </si>
  <si>
    <t>United Lincolnshire Hospitals NHST - Grantham</t>
  </si>
  <si>
    <t>RWDb</t>
  </si>
  <si>
    <t>United Lincolnshire Hospitals NHST - Lincoln County</t>
  </si>
  <si>
    <t>Dr David Flynn</t>
  </si>
  <si>
    <t>David.Flynn@ULH.nhs.uk</t>
  </si>
  <si>
    <r>
      <t xml:space="preserve">If the patient arrives on one day e.g. 23:50hrs and is then treated after midnight, enter treatment time as e.g. 00:10. The time interval will be calculated without needing to enter a new date. 
See </t>
    </r>
    <r>
      <rPr>
        <i/>
        <sz val="10"/>
        <rFont val="Arial"/>
        <family val="2"/>
      </rPr>
      <t>Example Data Entry</t>
    </r>
    <r>
      <rPr>
        <sz val="10"/>
        <rFont val="Arial"/>
        <family val="2"/>
      </rPr>
      <t xml:space="preserve"> sheet. A warning will appear at the foot of the </t>
    </r>
    <r>
      <rPr>
        <i/>
        <sz val="10"/>
        <rFont val="Arial"/>
        <family val="2"/>
      </rPr>
      <t>Data Entry</t>
    </r>
    <r>
      <rPr>
        <sz val="10"/>
        <rFont val="Arial"/>
        <family val="2"/>
      </rPr>
      <t xml:space="preserve"> sheet if you enter a time of analgesia that appears to be out of sequence.</t>
    </r>
  </si>
  <si>
    <t>Should you have any queries please e-mail your message to philip.mcmillan@collemergencymed.ac.uk or telephone 020 7067 1269 who will answer general and technical queries and forward clinical queries to Dr Stephen Nash.</t>
  </si>
  <si>
    <r>
      <t>The tool contains a number of formulae for calculating whether responses appear to be missing or incorrect/inconsistent. A warning is displayed if the formulae are triggered (eg – if you enter responses for a patient without entering the date of arrival the following warning appears ‘Enter date of arrival in Q1’). If you do not understand the warning please check the</t>
    </r>
    <r>
      <rPr>
        <i/>
        <sz val="10"/>
        <rFont val="Arial"/>
        <family val="2"/>
      </rPr>
      <t xml:space="preserve"> Example Data Entry </t>
    </r>
    <r>
      <rPr>
        <sz val="10"/>
        <rFont val="Arial"/>
        <family val="2"/>
      </rPr>
      <t xml:space="preserve">and </t>
    </r>
    <r>
      <rPr>
        <i/>
        <sz val="10"/>
        <rFont val="Arial"/>
        <family val="2"/>
      </rPr>
      <t>Response Definitions</t>
    </r>
    <r>
      <rPr>
        <sz val="10"/>
        <rFont val="Arial"/>
        <family val="2"/>
      </rPr>
      <t xml:space="preserve"> sheets for further guidance. If having double-checked you still do not understand why the warning appears, then please check with the audit administrator (see contact details at the bottom of the </t>
    </r>
    <r>
      <rPr>
        <i/>
        <sz val="10"/>
        <rFont val="Arial"/>
        <family val="2"/>
      </rPr>
      <t>Read Me First</t>
    </r>
    <r>
      <rPr>
        <sz val="10"/>
        <rFont val="Arial"/>
        <family val="2"/>
      </rPr>
      <t xml:space="preserve"> sheet). The warnings do not prevent responses appearing on the </t>
    </r>
    <r>
      <rPr>
        <i/>
        <sz val="10"/>
        <rFont val="Arial"/>
        <family val="2"/>
      </rPr>
      <t>Summarised Data</t>
    </r>
    <r>
      <rPr>
        <sz val="10"/>
        <rFont val="Arial"/>
        <family val="2"/>
      </rPr>
      <t xml:space="preserve"> sheet, so they do not prevent you from submitting possibly inaccurate data.</t>
    </r>
  </si>
  <si>
    <t>10b</t>
  </si>
  <si>
    <t>11b</t>
  </si>
  <si>
    <t>If a radiological investigation was undertaken were the results recorded in the ED notes?</t>
  </si>
  <si>
    <t>13b</t>
  </si>
  <si>
    <t xml:space="preserve"> = Not applicable (ie answer to Q10a is 'No' or 'Not recorded')</t>
  </si>
  <si>
    <t xml:space="preserve"> = Not applicable (ie answer to Q13a is 'No' or 'Not recorded')</t>
  </si>
  <si>
    <t>14b</t>
  </si>
  <si>
    <t xml:space="preserve"> = Not applicable (ie answer to Q14a = 'No' or 'Not recorded')</t>
  </si>
  <si>
    <t>15b</t>
  </si>
  <si>
    <t xml:space="preserve"> = The results of the radiological investigation are clearly recorded in the ED notes</t>
  </si>
  <si>
    <t xml:space="preserve"> = There is no record in the ED notes of the radiological investigation results</t>
  </si>
  <si>
    <t xml:space="preserve"> = Not applicable as no radiological investigation was undertaken</t>
  </si>
  <si>
    <t xml:space="preserve">  - if a radiological investigation was undertaken were the results recorded in the ED notes?</t>
  </si>
  <si>
    <t>All</t>
  </si>
  <si>
    <r>
      <t xml:space="preserve">a) Right click on the </t>
    </r>
    <r>
      <rPr>
        <b/>
        <i/>
        <sz val="10"/>
        <color indexed="12"/>
        <rFont val="Arial"/>
        <family val="2"/>
      </rPr>
      <t>Summarised data</t>
    </r>
    <r>
      <rPr>
        <b/>
        <sz val="10"/>
        <color indexed="12"/>
        <rFont val="Arial"/>
        <family val="2"/>
      </rPr>
      <t xml:space="preserve"> tab below and select 'move or copy'</t>
    </r>
  </si>
  <si>
    <t>2. Enter your name and e-mail &amp; correct details of your consultant contact if necessary</t>
  </si>
  <si>
    <t>3. Enter any comments in the space provided</t>
  </si>
  <si>
    <t>DATA SUBMISSION INSTRUCTIONS - PLEASE READ FIRST</t>
  </si>
  <si>
    <t>Radiological investigations - results recorded</t>
  </si>
  <si>
    <t>Action plan documented in the notes</t>
  </si>
  <si>
    <t>Considered for a radiological investigation</t>
  </si>
  <si>
    <t xml:space="preserve"> - within 30 min of arrival or triage (cumulative total)</t>
  </si>
  <si>
    <t xml:space="preserve"> - within 60 min of arrival or triage (cumulative total)</t>
  </si>
  <si>
    <t xml:space="preserve"> - after 60 mins of arrival or triage</t>
  </si>
  <si>
    <t xml:space="preserve"> - after 60 min of initial administration</t>
  </si>
  <si>
    <t>Severe Pain</t>
  </si>
  <si>
    <t>Moderate Pain</t>
  </si>
  <si>
    <t>&gt;60 mins</t>
  </si>
  <si>
    <t>RWDd</t>
  </si>
  <si>
    <t>United Lincolnshire Hospitals NHST - Pilgrim</t>
  </si>
  <si>
    <t>Hussain Hassan</t>
  </si>
  <si>
    <t>RRV_</t>
  </si>
  <si>
    <t>University College London Hospitals NHSFT</t>
  </si>
  <si>
    <t>RRK_</t>
  </si>
  <si>
    <t>University Hospital Birmingham NHSFT</t>
  </si>
  <si>
    <t>RJE_</t>
  </si>
  <si>
    <t>University Hospital of North Staffordshire NHST</t>
  </si>
  <si>
    <t>Dr R Dharmarajah</t>
  </si>
  <si>
    <t>Rahulan.Dharmarajah@uhns.nhs.uk</t>
  </si>
  <si>
    <t>RM2_</t>
  </si>
  <si>
    <t>University Hospital of South Manchester NHSFT</t>
  </si>
  <si>
    <t>Dr Fiona Saunders</t>
  </si>
  <si>
    <t>Fiona.Saunders@uhsm.nhs.uk</t>
  </si>
  <si>
    <t>RA7a</t>
  </si>
  <si>
    <t>University Hospitals Bristol NHSFT - Bristol Ryl Inf.</t>
  </si>
  <si>
    <t>emma.redfern@UHBristol.nhs.uk</t>
  </si>
  <si>
    <t>dorothy.apakama@uhcw.nhs.uk</t>
  </si>
  <si>
    <t>RKBc</t>
  </si>
  <si>
    <t>University Hospitals Coventry and Warwickshire NHST - Walsgrave</t>
  </si>
  <si>
    <t>RWE_</t>
  </si>
  <si>
    <t>University Hospitals of Leicester NHST</t>
  </si>
  <si>
    <t>Dr Martin Wiese</t>
  </si>
  <si>
    <t>martin.wiese@uhl-tr.nhs.uk</t>
  </si>
  <si>
    <t>RTXa</t>
  </si>
  <si>
    <t>University Hospitals of Morecambe Bay NHST - Furness</t>
  </si>
  <si>
    <t>Dr.Fiona MacMillan</t>
  </si>
  <si>
    <t>Fiona.Macmillan@mbht.nhs.uk</t>
  </si>
  <si>
    <t>RTXb</t>
  </si>
  <si>
    <t>University Hospitals of Morecambe Bay NHST - Lancaster</t>
  </si>
  <si>
    <t>RBK_</t>
  </si>
  <si>
    <t>RWWa</t>
  </si>
  <si>
    <t>Warrington and Halton Hospitals NHSFT</t>
  </si>
  <si>
    <t>Mrs Anne Robinson</t>
  </si>
  <si>
    <t>anne.robinson@whh.nhs.uk</t>
  </si>
  <si>
    <t>RWGa</t>
  </si>
  <si>
    <t>West Hertfordshire Hospitals NHST - Watford</t>
  </si>
  <si>
    <t>Dr Howard Borkett-Jones</t>
  </si>
  <si>
    <t>Howard.Borkett-Jones@whht.nhs.uk</t>
  </si>
  <si>
    <t>RFW_</t>
  </si>
  <si>
    <t>West Middlesex University Hospital NHST</t>
  </si>
  <si>
    <t>Dr Zulfiquar Mirza</t>
  </si>
  <si>
    <t>zulfiquar.mirza@wmuh.nhs.uk</t>
  </si>
  <si>
    <t>RGR_</t>
  </si>
  <si>
    <t>West Suffolk Hospitals NHST</t>
  </si>
  <si>
    <t>Dr Alain Sauvage</t>
  </si>
  <si>
    <t>alain.sauvage@wsh.nhs.uk</t>
  </si>
  <si>
    <t>Cases recorded (All)</t>
  </si>
  <si>
    <t>Cases recorded (Severe)</t>
  </si>
  <si>
    <t>Cases recorded (Moderate)</t>
  </si>
  <si>
    <t>No pain score recorded</t>
  </si>
  <si>
    <t>RYRa</t>
  </si>
  <si>
    <t>Western Sussex Hospitals NHST - St Richards</t>
  </si>
  <si>
    <t>Dr Amanda Wellesley</t>
  </si>
  <si>
    <t>RYRb</t>
  </si>
  <si>
    <t>Western Sussex Hospitals NHST - Worthing</t>
  </si>
  <si>
    <t>RA3_</t>
  </si>
  <si>
    <t>Weston Area Health NHST</t>
  </si>
  <si>
    <t>Dr Yong Hwa Lim</t>
  </si>
  <si>
    <t>yonghwa.lim@nhs.net</t>
  </si>
  <si>
    <t>RGC_</t>
  </si>
  <si>
    <t>Charlie O'Donnell</t>
  </si>
  <si>
    <t>RKE_</t>
  </si>
  <si>
    <t>Whittington Hospital NHST (The)</t>
  </si>
  <si>
    <t>RN1_</t>
  </si>
  <si>
    <t>RBL_</t>
  </si>
  <si>
    <t>Wirral University Teaching Hospital NHSFT (Arrowe Park)</t>
  </si>
  <si>
    <t>Dr Mark Buchanan</t>
  </si>
  <si>
    <t>markbuchanan@nhs.net</t>
  </si>
  <si>
    <t>RWPa</t>
  </si>
  <si>
    <t>Worcestershire Acute Hospitals NHST - Alexandra</t>
  </si>
  <si>
    <t>RWPc</t>
  </si>
  <si>
    <t>Worcestershire Acute Hospitals NHST - WRH</t>
  </si>
  <si>
    <t>Mr Ian Levett</t>
  </si>
  <si>
    <t>RRF_</t>
  </si>
  <si>
    <t>Wrightington, Wigan and Leigh NHST</t>
  </si>
  <si>
    <t>Dr Shams Khan</t>
  </si>
  <si>
    <t>Shams.Khan@wwl.nhs.uk</t>
  </si>
  <si>
    <t>RA4_</t>
  </si>
  <si>
    <t>Yeovil District Hospital NHSFT</t>
  </si>
  <si>
    <t>RCB_</t>
  </si>
  <si>
    <t>RBS_</t>
  </si>
  <si>
    <t>Alder Hey Children's NHSFT</t>
  </si>
  <si>
    <t>Dr Briar Stewart</t>
  </si>
  <si>
    <t>Briar.Stewart@alderhey.nhs.uk</t>
  </si>
  <si>
    <t>RCU_</t>
  </si>
  <si>
    <t>Sheffield Children's NHSFT</t>
  </si>
  <si>
    <t>Birmingham Childrens Hospital NHSFT</t>
  </si>
  <si>
    <t>RW3b</t>
  </si>
  <si>
    <t>Dr K Potier</t>
  </si>
  <si>
    <t>Katherine.potier@cmft.nhs.uk</t>
  </si>
  <si>
    <t>RTGb</t>
  </si>
  <si>
    <t>Dr Julia Surridge</t>
  </si>
  <si>
    <t xml:space="preserve">Julia.surridge@derbyhospitals.nhs.uk </t>
  </si>
  <si>
    <t>RJ2b</t>
  </si>
  <si>
    <t>RA7b</t>
  </si>
  <si>
    <t>RKBe</t>
  </si>
  <si>
    <t>Abertawe Bro Morgannwg University Health Board - Morriston</t>
  </si>
  <si>
    <t>Kirsty Dickson-Jardine</t>
  </si>
  <si>
    <t>RVDa</t>
  </si>
  <si>
    <t>Abertawe Bro Morgannwg University Health Board - Princess of Wales</t>
  </si>
  <si>
    <t>RVFa</t>
  </si>
  <si>
    <t>Aneurin Bevan Health Board - Nevill Hall</t>
  </si>
  <si>
    <t>RVFb</t>
  </si>
  <si>
    <t>Aneurin Bevan Health Board - Royal Gwent, Newport</t>
  </si>
  <si>
    <t>Mr Ashok Vaghela</t>
  </si>
  <si>
    <t>Ashok.Vaghela@wales.nhs.uk</t>
  </si>
  <si>
    <t>RT8_</t>
  </si>
  <si>
    <t>Betsi Cadwaladr University Health Board - Glan Clwyd Hospital</t>
  </si>
  <si>
    <t xml:space="preserve">Mr S Giri Gandham </t>
  </si>
  <si>
    <t>Giri.Gandham@wales.nhs.uk</t>
  </si>
  <si>
    <t>RT9_</t>
  </si>
  <si>
    <t>Betsi Cadwaladr University Health Board - Wrexham Maelor</t>
  </si>
  <si>
    <t>Notes:
1. You must select an entry from the drop-down list in every box for each patient audited
2. Do not enter values in the pink (or tan) cells</t>
  </si>
  <si>
    <t>Is there documented evidence of re-evaluation of analgesia in the ED?</t>
  </si>
  <si>
    <t>Re-evaluation</t>
  </si>
  <si>
    <t xml:space="preserve"> = It is clear from the ED notes that analgesia was re-evaluated in the ED</t>
  </si>
  <si>
    <t xml:space="preserve"> = It is not clear from the ED notes whether analgesia was re-evaluated in the ED</t>
  </si>
  <si>
    <t>Time at which analgesia re-evaluated in the ED (hh:mm; leave blank if not re-evaluated or not known)</t>
  </si>
  <si>
    <t>BLANK</t>
  </si>
  <si>
    <t xml:space="preserve"> = Not applicable or no time recorded</t>
  </si>
  <si>
    <t>Time from analgesia to re-evaluation (all patients)</t>
  </si>
  <si>
    <t>Time from analgesia to re-evaluation (moderate pain)</t>
  </si>
  <si>
    <t>Time from analgesia to re-evaluation (severe pain)</t>
  </si>
  <si>
    <t>Analgesia re-evaluated</t>
  </si>
  <si>
    <t>Mr Dilip Melon</t>
  </si>
  <si>
    <t>DILIP.MENON@new-tr.wales.nhs.uk</t>
  </si>
  <si>
    <t>RT7a</t>
  </si>
  <si>
    <t>Betsi Cadwaladr University Health Board - Ysbyty Gwynedd</t>
  </si>
  <si>
    <t>RWM_</t>
  </si>
  <si>
    <t>Cardiff and Vale University Health Board - University Hospital of Wales</t>
  </si>
  <si>
    <t>Dr Rupert Evans</t>
  </si>
  <si>
    <t>Rupert.Evans@CardiffandVale.wales.nhs.uk</t>
  </si>
  <si>
    <t>RRS_</t>
  </si>
  <si>
    <t>Cwm Taf Health Board - Prince Charles</t>
  </si>
  <si>
    <t xml:space="preserve">Mr Michael A. Obiako </t>
  </si>
  <si>
    <t>Was an action plan/follow-up plan recorded in the notes?</t>
  </si>
  <si>
    <r>
      <t xml:space="preserve">Space for notes (hospital use only - these comments will </t>
    </r>
    <r>
      <rPr>
        <b/>
        <i/>
        <u/>
        <sz val="12"/>
        <rFont val="Arial"/>
        <family val="2"/>
      </rPr>
      <t>not</t>
    </r>
    <r>
      <rPr>
        <b/>
        <i/>
        <sz val="12"/>
        <rFont val="Arial"/>
        <family val="2"/>
      </rPr>
      <t xml:space="preserve"> appear on the Summarised Data sheet):</t>
    </r>
  </si>
  <si>
    <t>Michael.Obiako@wales.nhs.uk</t>
  </si>
  <si>
    <t>RVE_</t>
  </si>
  <si>
    <t>Cwm Taf Health Board - Royal Glamorgan</t>
  </si>
  <si>
    <t>Ahmed Kamal</t>
  </si>
  <si>
    <t>RKU_</t>
  </si>
  <si>
    <t>Hywel Dda Health Board - Bronglais</t>
  </si>
  <si>
    <t xml:space="preserve">Mr Khalid Bashir </t>
  </si>
  <si>
    <t>RVAa</t>
  </si>
  <si>
    <t>Hywel Dda Health Board - Prince Philip Hospital</t>
  </si>
  <si>
    <t>Dr Mike Jones</t>
  </si>
  <si>
    <t>RVAb</t>
  </si>
  <si>
    <t>Hywel Dda Health Board - West Wales General</t>
  </si>
  <si>
    <t>Mr Jeremy Williams</t>
  </si>
  <si>
    <t>RR6_</t>
  </si>
  <si>
    <t>Hywel Dda Health Board - Withybush</t>
  </si>
  <si>
    <t>SAC2b</t>
  </si>
  <si>
    <t>SAC02</t>
  </si>
  <si>
    <t>SB999</t>
  </si>
  <si>
    <t>SY999</t>
  </si>
  <si>
    <t>SFC01</t>
  </si>
  <si>
    <t>SFC1b</t>
  </si>
  <si>
    <t>SVC3b</t>
  </si>
  <si>
    <t>SVC03</t>
  </si>
  <si>
    <t>SNC01</t>
  </si>
  <si>
    <t>SNC1b</t>
  </si>
  <si>
    <t xml:space="preserve">Dr Tudor Codreanu </t>
  </si>
  <si>
    <t>SCC5b</t>
  </si>
  <si>
    <t>SGC01</t>
  </si>
  <si>
    <t>Dr Jason Long</t>
  </si>
  <si>
    <t>SGC05</t>
  </si>
  <si>
    <t>SCC5a</t>
  </si>
  <si>
    <t>SCC5c</t>
  </si>
  <si>
    <t>SGC1b</t>
  </si>
  <si>
    <t>SGC5b</t>
  </si>
  <si>
    <t>SHC04</t>
  </si>
  <si>
    <t>SLC01</t>
  </si>
  <si>
    <t>Dr Patricia O'Connor</t>
  </si>
  <si>
    <t>Angela.Coyle@laht.scot.nhs.uk</t>
  </si>
  <si>
    <t>SLC1c</t>
  </si>
  <si>
    <t>SLC1b</t>
  </si>
  <si>
    <t>Dr Stephen Boyce</t>
  </si>
  <si>
    <t>steveboyce_scotland@yahoo.com</t>
  </si>
  <si>
    <t>SSC06</t>
  </si>
  <si>
    <t>Dr A Gray (Edinburgh)</t>
  </si>
  <si>
    <t>Alasdair.Gray@luht.scot.nhs.uk</t>
  </si>
  <si>
    <t>SSC01</t>
  </si>
  <si>
    <t xml:space="preserve">Dr Beth Threlfall </t>
  </si>
  <si>
    <t>STC01</t>
  </si>
  <si>
    <t>STC1b</t>
  </si>
  <si>
    <t>SNC1c</t>
  </si>
  <si>
    <t>SSC6b</t>
  </si>
  <si>
    <t>SGC02</t>
  </si>
  <si>
    <t>RVCb</t>
  </si>
  <si>
    <t>Note that the sheets are protected so that you cannot change cells other than those where data can be entered.</t>
  </si>
  <si>
    <r>
      <t>Was analgesia accepted?</t>
    </r>
    <r>
      <rPr>
        <i/>
        <sz val="10"/>
        <rFont val="Arial"/>
        <family val="2"/>
      </rPr>
      <t xml:space="preserve"> (Yes/No or N/A if none offered)</t>
    </r>
  </si>
  <si>
    <t>When complete, please go to the sheet called Summarised Data</t>
  </si>
  <si>
    <t>ONLY ENTER INFORMATION IN THE WHITE CELLS</t>
  </si>
  <si>
    <t>Patient 1</t>
  </si>
  <si>
    <t>Patient 2</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</si>
  <si>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</si>
  <si>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</si>
  <si>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</si>
  <si>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</si>
  <si>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</si>
  <si>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</si>
  <si>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</si>
  <si>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</si>
  <si>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</si>
  <si>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</si>
  <si>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</si>
  <si>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</si>
  <si>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</si>
  <si>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</si>
  <si>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</si>
  <si>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</si>
  <si>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</si>
  <si>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</si>
  <si>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</si>
  <si>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</si>
  <si>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</si>
  <si>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</si>
  <si>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</si>
  <si>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</si>
  <si>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</si>
  <si>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</si>
  <si>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</si>
  <si>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</si>
  <si>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 31</t>
  </si>
  <si>
    <t>Patient 32</t>
  </si>
  <si>
    <t>Patient 33</t>
  </si>
  <si>
    <t>Patient 34</t>
  </si>
  <si>
    <t>Patient 35</t>
  </si>
  <si>
    <t>Patient 36</t>
  </si>
  <si>
    <t>Patient 37</t>
  </si>
  <si>
    <t>Patient 38</t>
  </si>
  <si>
    <t>Patient 39</t>
  </si>
  <si>
    <t>Patient 40</t>
  </si>
  <si>
    <t>Patient 41</t>
  </si>
  <si>
    <t>Patient 42</t>
  </si>
  <si>
    <t>Patient 43</t>
  </si>
  <si>
    <t>Patient 44</t>
  </si>
  <si>
    <t>Patient 45</t>
  </si>
  <si>
    <t>Patient 46</t>
  </si>
  <si>
    <t>Patient 47</t>
  </si>
  <si>
    <t>Patient 48</t>
  </si>
  <si>
    <t>Patient 49</t>
  </si>
  <si>
    <t>Patient 50</t>
  </si>
  <si>
    <t>Not recorded</t>
  </si>
  <si>
    <t>Patient reference (hospital use only)</t>
  </si>
  <si>
    <t>Number recorded</t>
  </si>
  <si>
    <t>Severe (7-10)</t>
  </si>
  <si>
    <t>Moderate (4-6)</t>
  </si>
  <si>
    <t>Adults (over 18) who presented to your ED with renal colic in moderate or severe pain</t>
  </si>
  <si>
    <t>Was analgesia administered pre-hospital?</t>
  </si>
  <si>
    <t>Pain score on arrival in the ED</t>
  </si>
  <si>
    <t>Was analgesia administered or offered in the ED?</t>
  </si>
  <si>
    <t>Reason why analgesia was not offered in the ED</t>
  </si>
  <si>
    <t>Was the outpatient review, GP follow-up or specialty referral made in accordance with local policy?</t>
  </si>
  <si>
    <r>
      <t>Date of arrival</t>
    </r>
    <r>
      <rPr>
        <i/>
        <sz val="10"/>
        <rFont val="Arial"/>
        <family val="2"/>
      </rPr>
      <t xml:space="preserve"> (format dd/mm/yyyy)</t>
    </r>
  </si>
  <si>
    <r>
      <t>Time at which analgesia administered or offered in the ED</t>
    </r>
    <r>
      <rPr>
        <i/>
        <sz val="10"/>
        <rFont val="Arial"/>
        <family val="2"/>
      </rPr>
      <t xml:space="preserve"> (format hh:mm or blank)</t>
    </r>
  </si>
  <si>
    <t>Introduction</t>
  </si>
  <si>
    <t>Clinical Standards</t>
  </si>
  <si>
    <t>Methodology</t>
  </si>
  <si>
    <t>Step1: Audit Criteria</t>
  </si>
  <si>
    <t>Save this workbook on your own computer or network using an appropriate file name before entering any data.</t>
  </si>
  <si>
    <t>Step 3: Submitting results</t>
  </si>
  <si>
    <t>Support</t>
  </si>
  <si>
    <t>Do not guess any data that is missing from your records - pick the "not recorded" option from the drop-down lists, or leave times and dates blank as directed.</t>
  </si>
  <si>
    <t>1.</t>
  </si>
  <si>
    <t>2.</t>
  </si>
  <si>
    <t>3.</t>
  </si>
  <si>
    <t>4.</t>
  </si>
  <si>
    <t>5.</t>
  </si>
  <si>
    <t>6.</t>
  </si>
  <si>
    <t>7.</t>
  </si>
  <si>
    <t>8.</t>
  </si>
  <si>
    <t>9.</t>
  </si>
  <si>
    <t>Patients should have their pain score recorded</t>
  </si>
  <si>
    <t xml:space="preserve">Patients in severe pain (pain score 7 to 10) should be offered or receive appropriate analgesia, according to local guidelines: </t>
  </si>
  <si>
    <t>Patients should have a dipstick urinalysis performed and the result recorded in the notes</t>
  </si>
  <si>
    <t>Patients should have FBC &amp; renal function performed and the result recorded in the notes before discharge</t>
  </si>
  <si>
    <t>Patients over 60 should have AAA excluded by appropriate investigation</t>
  </si>
  <si>
    <t xml:space="preserve">     50% within 20 min of arrival or triage whichever is the earliest</t>
  </si>
  <si>
    <t xml:space="preserve">     75% within 30 min of arrival or triage whichever is the earliest</t>
  </si>
  <si>
    <t xml:space="preserve">     98% within 60 min of arrival or triage whichever is the earliest</t>
  </si>
  <si>
    <t xml:space="preserve">     90% within 60 min of arrival or triage whichever is the earliest</t>
  </si>
  <si>
    <t>Answer 'Yes' to 'was analgesia administered pre-hospital?' and 'Yes' to 'was analgesia administered or offered in the ED?'</t>
  </si>
  <si>
    <t xml:space="preserve">  - were the results of the renal function test recorded in the ED notes or discharge letter?</t>
  </si>
  <si>
    <t xml:space="preserve"> = It is clear from the ED notes that the patient has had AAA excluded (either at the time or previously)</t>
  </si>
  <si>
    <t xml:space="preserve"> = It is clear from the ED notes that the patient has not had AAA excluded (either at the time or previously)</t>
  </si>
  <si>
    <t xml:space="preserve"> = It is not clear from the ED notes whether the patient has had AAA excluded at any time</t>
  </si>
  <si>
    <t>If tested at the time, were the AAA investigation results recorded in the ED notes or discharge letter?</t>
  </si>
  <si>
    <t xml:space="preserve"> = Not applicable because either: 
    - The patient was under 60 years of age, or 
    - No investigations to exlude AAA were conducted, or
    - AAA was excluded by previous investigation</t>
  </si>
  <si>
    <t xml:space="preserve"> = The investigation results to exclude AAA are recorded in the ED notes or discharge letter</t>
  </si>
  <si>
    <t xml:space="preserve"> = The investigation results to exclude AAA are not recorded in the ED notes or discharge letter</t>
  </si>
  <si>
    <t xml:space="preserve">  - if tested at the time, were the AAA investigation results recorded in the ED notes or discharge letter?</t>
  </si>
  <si>
    <t>If analgesia was accepted you must enter the time analgesia was administered. If analgesia was not accepted, enter the time analgesia was offered.</t>
  </si>
  <si>
    <t>If you appear to have entered data incorrectly a warning will appear in the boxes to the right asking you to check your data entry for that patient.</t>
  </si>
  <si>
    <t>These times will be calculated automatically</t>
  </si>
  <si>
    <t>Times from arrival or triage to administration of analgesia</t>
  </si>
  <si>
    <t>All patients</t>
  </si>
  <si>
    <t>Patients in severe pain (Pain score 7 to 10)</t>
  </si>
  <si>
    <t>Patients with moderate pain (Pain score 4 to 6)</t>
  </si>
  <si>
    <t>Patients who also received pre-hospital administration of analgesia</t>
  </si>
  <si>
    <t>1. Please fill in the name of your Emergency Department (using the drop-down list)</t>
  </si>
  <si>
    <t xml:space="preserve"> = It is clear from the ED notes that an action plan/follow-up plan was established</t>
  </si>
  <si>
    <t xml:space="preserve"> = It is not clear from the ED notes that an action plan/follow-up plan was established</t>
  </si>
  <si>
    <t>NO LOCAL POLICY</t>
  </si>
  <si>
    <t xml:space="preserve"> = It is clear from the ED notes that review, follow-up or referral was made in accordance with local policy</t>
  </si>
  <si>
    <t xml:space="preserve"> = It is clear from the ED notes that review, follow-up or referral was not made in accordance with local policy</t>
  </si>
  <si>
    <t xml:space="preserve"> = It is not clear from the ED notes whether review, follow-up or referral was done</t>
  </si>
  <si>
    <t xml:space="preserve"> = Your ED does not have a local policy for review, follow-up or referral</t>
  </si>
  <si>
    <t xml:space="preserve"> = It is clear from the ED notes that the patient did not require review, follow-up or referral</t>
  </si>
  <si>
    <t>The audit criteria are based on the clinical standards for managing renal colic developed by consensus from representatives of the College of Emergency Medicine (CEM) Clinical Effectiveness Committee, which are available to view on the CEM Standards sheet.</t>
  </si>
  <si>
    <t>Go to CEM Standards</t>
  </si>
  <si>
    <t>b) Check the box to create a copy and select  &lt;New book&gt; as the destination workbook. Click OK.</t>
  </si>
  <si>
    <t>c) Save the new workbook and e-mail as an attachment to philip.mcmillan@collemergencymed.ac.uk</t>
  </si>
  <si>
    <t>Emergency Department</t>
  </si>
  <si>
    <t>Consultant contact</t>
  </si>
  <si>
    <t>Consultant's e-mail address</t>
  </si>
  <si>
    <t>Your name if different</t>
  </si>
  <si>
    <t>Your e-mail address</t>
  </si>
  <si>
    <t>Period audited (correct if necessary)</t>
  </si>
  <si>
    <t>Start date</t>
  </si>
  <si>
    <t>Number of cases audited</t>
  </si>
  <si>
    <t>Your ED - number of cases</t>
  </si>
  <si>
    <t xml:space="preserve">4. Now please copy the results from this sheet to a separate workbook: </t>
  </si>
  <si>
    <t>Pain score recorded</t>
  </si>
  <si>
    <t>Analgesia offered or received:</t>
  </si>
  <si>
    <t xml:space="preserve"> - within 20 min of arrival or triage</t>
  </si>
  <si>
    <t>Dipstick urinalysis performed and the result recorded in the notes</t>
  </si>
  <si>
    <t>All cases</t>
  </si>
  <si>
    <t>Pain score</t>
  </si>
  <si>
    <t>Pre-hospital analgesia</t>
  </si>
  <si>
    <t>Analgesia admin/offered</t>
  </si>
  <si>
    <t>Analgesia accepted</t>
  </si>
  <si>
    <t>No reason identified</t>
  </si>
  <si>
    <t>Pre-hospital admin</t>
  </si>
  <si>
    <t>Yes</t>
  </si>
  <si>
    <t>Not administered</t>
  </si>
  <si>
    <t>No</t>
  </si>
  <si>
    <t>N/A</t>
  </si>
  <si>
    <t>Answers</t>
  </si>
  <si>
    <t>Reason no analgesia</t>
  </si>
  <si>
    <t>Analgesia to guidelines</t>
  </si>
  <si>
    <t>Partially</t>
  </si>
  <si>
    <t>No local guidelines</t>
  </si>
  <si>
    <t>Number of cases</t>
  </si>
  <si>
    <t>Urinalysis</t>
  </si>
  <si>
    <t>Radio'l inv'n considered</t>
  </si>
  <si>
    <t>No local policy</t>
  </si>
  <si>
    <t>Action plan recorded</t>
  </si>
  <si>
    <t>FBC performed</t>
  </si>
  <si>
    <t>Renal function tested</t>
  </si>
  <si>
    <t>AAA excluded: over 60s</t>
  </si>
  <si>
    <t>Follow-up</t>
  </si>
  <si>
    <t>&lt;20 mins</t>
  </si>
  <si>
    <t>&lt;30 mins</t>
  </si>
  <si>
    <t>&lt;60 mins</t>
  </si>
  <si>
    <t>Time to analgesia</t>
  </si>
  <si>
    <t>Known</t>
  </si>
  <si>
    <t xml:space="preserve">Reason documented in the notes if analgesia was not prescribed. </t>
  </si>
  <si>
    <t>Pre-hospital administration</t>
  </si>
  <si>
    <t>No reason documented</t>
  </si>
  <si>
    <t>Renal function performed and the result recorded in the notes before discharge</t>
  </si>
  <si>
    <t>FBC performed and the result recorded in the notes before discharge</t>
  </si>
  <si>
    <t>10a</t>
  </si>
  <si>
    <t>11a</t>
  </si>
  <si>
    <t xml:space="preserve">Enter date of arrival in Q1; </t>
  </si>
  <si>
    <t xml:space="preserve">Enter time of arrival in Q2; </t>
  </si>
  <si>
    <t xml:space="preserve">Check times Q2 &amp; Q8; </t>
  </si>
  <si>
    <t xml:space="preserve">Check answers Q5 &amp; Q6 (analgesia);  </t>
  </si>
  <si>
    <t xml:space="preserve">Check answers Q5 &amp; Q7 (analgesia); </t>
  </si>
  <si>
    <t xml:space="preserve">Q8 should be blank unless Q5="Yes"; </t>
  </si>
  <si>
    <t xml:space="preserve">Check Q9 ("No" if analgesia not offered); </t>
  </si>
  <si>
    <t xml:space="preserve">Check times Q8 &amp; Q17; </t>
  </si>
  <si>
    <t xml:space="preserve">Check Q10b (N/A if no evidence test performed); </t>
  </si>
  <si>
    <t xml:space="preserve">Check Q11b (N/A if no evidence investigation considered); </t>
  </si>
  <si>
    <t xml:space="preserve">Check Q13b (N/A if no evidence test performed); </t>
  </si>
  <si>
    <t xml:space="preserve">Check Q14b (N/A if no evidence test performed); </t>
  </si>
  <si>
    <t xml:space="preserve">Check Q15b (N/A if no evidence of investigation); </t>
  </si>
  <si>
    <t xml:space="preserve">Check answers Q16 &amp; Q17; </t>
  </si>
  <si>
    <t xml:space="preserve">  - results recorded</t>
  </si>
  <si>
    <t>AAA excluded by appropriate investigation for patients over 60 years of age (recorded in notes)</t>
  </si>
  <si>
    <t>EXAMPLE OF DATA ENTRY
[DO NOT ENTER YOUR DATA ON THIS SHEET]</t>
  </si>
  <si>
    <t>ABC</t>
  </si>
  <si>
    <t>DEF</t>
  </si>
  <si>
    <t>GHI</t>
  </si>
  <si>
    <t>JKL</t>
  </si>
  <si>
    <t>MNO</t>
  </si>
  <si>
    <r>
      <t>If the patient was 60 or over, was AAA excluded by appropriate investigation (at the time or previously)?</t>
    </r>
    <r>
      <rPr>
        <i/>
        <sz val="10"/>
        <rFont val="Arial"/>
        <family val="2"/>
      </rPr>
      <t xml:space="preserve"> (Enter N/A if patient under 60 years of age)</t>
    </r>
  </si>
  <si>
    <t>If the patient was 60 or over, was AAA excluded by appropriate investigation (at the time or previously)? (Enter N/A if patient under 60 years of age)</t>
  </si>
  <si>
    <t>Outpatient review, GP follow up or speciality referral made in accordance with local policy *</t>
  </si>
  <si>
    <t>(* counted as N/A &amp; excluded from denominator if no local policy exists)</t>
  </si>
  <si>
    <t>Analgesia offered</t>
  </si>
  <si>
    <t>No guidelines</t>
  </si>
  <si>
    <t>Should you have any comments, please enter them below:</t>
  </si>
  <si>
    <t>For help please ring Philip McMillan 020 7067 1269 or e-mail:</t>
  </si>
  <si>
    <t>philip.mcmillan@collemergencymed.ac.uk</t>
  </si>
  <si>
    <t>Code</t>
  </si>
  <si>
    <t>Full trust name (&amp; site)</t>
  </si>
  <si>
    <t>Lead Consultant</t>
  </si>
  <si>
    <t>LC Job Title</t>
  </si>
  <si>
    <t>LC e-mail</t>
  </si>
  <si>
    <t>REM_</t>
  </si>
  <si>
    <t>Aintree University Hospitals NHSFT</t>
  </si>
  <si>
    <t>christopher.stevenson@aintree.nhs.uk</t>
  </si>
  <si>
    <t>RCF_</t>
  </si>
  <si>
    <t>Dr Dominic Hewitt</t>
  </si>
  <si>
    <t>dominic.hewitt@anhst.nhs.uk</t>
  </si>
  <si>
    <t>RTKb</t>
  </si>
  <si>
    <t>Ashford and St Peters Hospitals NHST - St Peters</t>
  </si>
  <si>
    <t>Consultant in Emergency Medicine</t>
  </si>
  <si>
    <t>RF4a</t>
  </si>
  <si>
    <t>Barking, Havering and Redbridge Hospitals NHST - King George</t>
  </si>
  <si>
    <t>Dr Nikki Brown</t>
  </si>
  <si>
    <t>Associate Specialist</t>
  </si>
  <si>
    <t>RF4b</t>
  </si>
  <si>
    <t>Barking, Havering and Redbridge Hospitals NHST - Queens</t>
  </si>
  <si>
    <t>G F Aronica</t>
  </si>
  <si>
    <t>Guiseppe.Aronica@bhrhospitals.nhs.uk</t>
  </si>
  <si>
    <t>RVLa</t>
  </si>
  <si>
    <t>Barnet and Chase Farm Hospitals NHST - Barnet</t>
  </si>
  <si>
    <t>RVLb</t>
  </si>
  <si>
    <t>Barnet and Chase Farm Hospitals NHST - Chase Farm</t>
  </si>
  <si>
    <t xml:space="preserve">Mr David Mbamalu </t>
  </si>
  <si>
    <t>RFF_</t>
  </si>
  <si>
    <t>Barnsley Hospital NHSFT</t>
  </si>
  <si>
    <t>RNJ_</t>
  </si>
  <si>
    <t>Tim Harris</t>
  </si>
  <si>
    <t>Consultant Emergency Physician</t>
  </si>
  <si>
    <t>Tim.Harris@bartsandthelondon.nhs.uk</t>
  </si>
  <si>
    <t>RDD_</t>
  </si>
  <si>
    <t>Basildon and Thurrock University Hospitals NHSFT</t>
  </si>
  <si>
    <t>Miss Aliya Ahmed</t>
  </si>
  <si>
    <t>Aliya.Ahmed@btuh.nhs.uk</t>
  </si>
  <si>
    <t>RN5_</t>
  </si>
  <si>
    <t>Dr Justin Nicholas</t>
  </si>
  <si>
    <t>Justin.Nicholas@bnhft.nhs.uk</t>
  </si>
  <si>
    <t>RC1_</t>
  </si>
  <si>
    <t>Bedford Hospital NHST</t>
  </si>
  <si>
    <t>Dr Devasena Subramanyam</t>
  </si>
  <si>
    <t>Devasena.Subramanyam@bedfordhospital.nhs.uk</t>
  </si>
  <si>
    <t>RXL_</t>
  </si>
  <si>
    <t>Mr Simon Tucker</t>
  </si>
  <si>
    <t>A&amp;E Consultant and Clinical Director</t>
  </si>
  <si>
    <t>Mr.Tucker@bfwhospitals.nhs.uk</t>
  </si>
  <si>
    <t>RAE_</t>
  </si>
  <si>
    <t>Bradford Teaching Hospitals NHSFT</t>
  </si>
  <si>
    <t>Dr David Robinson</t>
  </si>
  <si>
    <t>David.Robinson@bradfordhospitals.nhs.uk</t>
  </si>
  <si>
    <t>RXHa</t>
  </si>
  <si>
    <t>Brighton and Sussex University Hospitals NHST - Royal Sussex</t>
  </si>
  <si>
    <t>RXQb</t>
  </si>
  <si>
    <t>Buckinghamshire Hospitals NHST - Stoke Mandeville</t>
  </si>
  <si>
    <t>Dr Adewale Oludemi</t>
  </si>
  <si>
    <t>adewale.oludemi@buckshosp.nhs.uk</t>
  </si>
  <si>
    <t>RXQa</t>
  </si>
  <si>
    <t>Buckinghamshire Hospitals NHST - Wycombe</t>
  </si>
  <si>
    <t>Dr Stewart McMorran</t>
  </si>
  <si>
    <t>Stewart.McMorran@buckshosp.nhs.uk</t>
  </si>
  <si>
    <t>RJF_</t>
  </si>
  <si>
    <t>Burton Hospitals NHSFT</t>
  </si>
  <si>
    <t>Mr Eddie Oforka</t>
  </si>
  <si>
    <t>RWYa</t>
  </si>
  <si>
    <t>Calderdale and Huddersfield NHSFT - Calderdale</t>
  </si>
  <si>
    <t>Paul Jarvis</t>
  </si>
  <si>
    <t>Consultant</t>
  </si>
  <si>
    <t>paul.jarvis@cht.nhs.uk</t>
  </si>
  <si>
    <t>RWYb</t>
  </si>
  <si>
    <t>Calderdale and Huddersfield NHSFT - Huddersfield</t>
  </si>
  <si>
    <t>Sally-Anne Wilson</t>
  </si>
  <si>
    <t>sally-anne.wilson@cht.nhs.uk</t>
  </si>
  <si>
    <t>RGT_</t>
  </si>
  <si>
    <t>Cambridge University Hospitals NHSFT</t>
  </si>
  <si>
    <t>RW3a</t>
  </si>
  <si>
    <t>RQM_</t>
  </si>
  <si>
    <t>Chelsea and Westminster Hospital NHSFT</t>
  </si>
  <si>
    <t>RFS_</t>
  </si>
  <si>
    <t>Chesterfield Royal Hospital NHSFT</t>
  </si>
  <si>
    <t>Dr Katherine Lendrum</t>
  </si>
  <si>
    <t>katherine.lendrum@chesterfieldroyal.nhs.uk</t>
  </si>
  <si>
    <t>RLN_</t>
  </si>
  <si>
    <t>City Hospitals Sunderland NHSFT</t>
  </si>
  <si>
    <t>Mr Michael Potts</t>
  </si>
  <si>
    <t>RDE_</t>
  </si>
  <si>
    <t>Colchester University Hospital NHSFT</t>
  </si>
  <si>
    <t>Dr Kazim Mirza</t>
  </si>
  <si>
    <t>Kazim.mirza@colchesterhospital.nhs.uk</t>
  </si>
  <si>
    <t>RJR_</t>
  </si>
  <si>
    <t>Countess of Chester Hospital NHSFT</t>
  </si>
  <si>
    <t>RXPc</t>
  </si>
  <si>
    <t>County Durham and Darlington Hospitals NHSFT - Darlington</t>
  </si>
  <si>
    <t>RXPa</t>
  </si>
  <si>
    <t>County Durham and Darlington Hospitals NHSFT - North Durham</t>
  </si>
  <si>
    <t>Debra Kennedy</t>
  </si>
  <si>
    <t>Debra.Kennedy@cddft.nhs.uk</t>
  </si>
  <si>
    <t>RN7_</t>
  </si>
  <si>
    <t>Dartford and Gravesham NHST</t>
  </si>
  <si>
    <t>RTG_</t>
  </si>
  <si>
    <t>Derby Hospitals NHSFT</t>
  </si>
  <si>
    <t>Dr Iain Lennon</t>
  </si>
  <si>
    <t>Consultant, Emergency Medicine</t>
  </si>
  <si>
    <t>iain.lennon@nhs.net</t>
  </si>
  <si>
    <t>RP5d</t>
  </si>
  <si>
    <t>Doncaster and Bassetlaw Hospitals NHSFT - Bassetlaw</t>
  </si>
  <si>
    <t>Murad Salamani</t>
  </si>
  <si>
    <t>murad.salamani@dbh.nhs.uk</t>
  </si>
  <si>
    <t>RP5a</t>
  </si>
  <si>
    <t>Doncaster and Bassetlaw Hospitals NHSFT - Doncaster</t>
  </si>
  <si>
    <t>RBD_</t>
  </si>
  <si>
    <t>Dorset County Hospital NHSFT</t>
  </si>
  <si>
    <t>Dr Rob Torok</t>
  </si>
  <si>
    <t>rob.torok@dchft.nhs.uk</t>
  </si>
  <si>
    <t>RNA_</t>
  </si>
  <si>
    <t>Dudley Group of Hospitals NHST (The)</t>
  </si>
  <si>
    <t>Mr Nick Stockdale</t>
  </si>
  <si>
    <t>RC3_</t>
  </si>
  <si>
    <t>Ealing Hospital NHST</t>
  </si>
  <si>
    <t>Miss Fiona Wisniacki</t>
  </si>
  <si>
    <t>Fiona.Wisniacki@eht.nhs.uk</t>
  </si>
  <si>
    <t>RWHd</t>
  </si>
  <si>
    <t>East and North Hertfordshire NHST - Lister</t>
  </si>
  <si>
    <t>Trust Lead for Audit in Emergency Medicine</t>
  </si>
  <si>
    <t>RWHc</t>
  </si>
  <si>
    <t>East and North Hertfordshire NHST - QE2</t>
  </si>
  <si>
    <t>RJN_</t>
  </si>
  <si>
    <t>East Cheshire NHST</t>
  </si>
  <si>
    <t>Matt Heywood</t>
  </si>
  <si>
    <t>RVVb</t>
  </si>
  <si>
    <t>East Kent Hospitals NHSFT - QEQM</t>
  </si>
  <si>
    <t>Dr Wayne Kissoon</t>
  </si>
  <si>
    <t>wayne.kissoon@ekht.nhs.uk</t>
  </si>
  <si>
    <t>RVVc</t>
  </si>
  <si>
    <t>East Kent Hospitals NHSFT - Wm Harvey</t>
  </si>
  <si>
    <t>RXRa</t>
  </si>
  <si>
    <t>East Lancashire Hospitals NHST - Blackburn</t>
  </si>
  <si>
    <t>Mr Sanjoy Bhattacharyya</t>
  </si>
  <si>
    <t>Sanjoy.Bhattacharyya@elht.nhs.uk</t>
  </si>
  <si>
    <t>RXCb</t>
  </si>
  <si>
    <t>East Sussex Hospitals NHST - Conquest</t>
  </si>
  <si>
    <t>Dr Paul Cornelius</t>
  </si>
  <si>
    <t>paul.cornelius@esht.nhs.uk</t>
  </si>
  <si>
    <t>RXCa</t>
  </si>
  <si>
    <t>East Sussex Hospitals NHST - Eastbourne</t>
  </si>
  <si>
    <t>Mr Salim Shubber</t>
  </si>
  <si>
    <t>RVRa</t>
  </si>
  <si>
    <t>Epsom and St Helier University Hospitals NHST - Epsom</t>
  </si>
  <si>
    <t>RVRb</t>
  </si>
  <si>
    <t>Dr Sri Srinivas</t>
  </si>
  <si>
    <t>RDU_</t>
  </si>
  <si>
    <t>Frimley Park Hospital NHSFT</t>
  </si>
  <si>
    <t>devesh.sharma@fph-tr.nhs.uk</t>
  </si>
  <si>
    <t>RR7_</t>
  </si>
  <si>
    <t>Gateshead Health NHSFT</t>
  </si>
  <si>
    <t>RLT_</t>
  </si>
  <si>
    <t>George Eliot Hospital NHST</t>
  </si>
  <si>
    <t>Mr David Foroughi</t>
  </si>
  <si>
    <t>David.Foroughi@geh.nhs.uk</t>
  </si>
  <si>
    <t>RTEa</t>
  </si>
  <si>
    <t>Gloucestershire Hospitals NHSFT - Cheltenham</t>
  </si>
  <si>
    <t>Dr Victoria Stacey</t>
  </si>
  <si>
    <t>Victoria.Stacey@glos.nhs.uk</t>
  </si>
  <si>
    <t>RTEb</t>
  </si>
  <si>
    <t>Gloucestershire Hospitals NHSFT - Gloucester</t>
  </si>
  <si>
    <t>RN3_</t>
  </si>
  <si>
    <t>Great Western Hospitals NHSFT</t>
  </si>
  <si>
    <t>RJ1_</t>
  </si>
  <si>
    <t>Guy's and St Thomas's NHSFT</t>
  </si>
  <si>
    <t>RCD_</t>
  </si>
  <si>
    <t>Harrogate and District NHSFT</t>
  </si>
  <si>
    <t>Dr Helen Law</t>
  </si>
  <si>
    <t>helen.law@hdft.nhs.uk</t>
  </si>
  <si>
    <t>RR1c</t>
  </si>
  <si>
    <t>Heart of England NHSFT - Good Hope</t>
  </si>
  <si>
    <t>RR1a</t>
  </si>
  <si>
    <t>Heart of England NHSFT - Heartlands</t>
  </si>
  <si>
    <t>RR1b</t>
  </si>
  <si>
    <t>Heart of England NHSFT - Solihull</t>
  </si>
  <si>
    <t>RD7_</t>
  </si>
  <si>
    <t>Heatherwood and Wexham Park Hospitals NHSFT</t>
  </si>
  <si>
    <t>RLQ_</t>
  </si>
  <si>
    <t>RAS_</t>
  </si>
  <si>
    <t>Hillingdon Hospital NHST (The)</t>
  </si>
  <si>
    <t>Dr Alaganandan Sivakumar</t>
  </si>
  <si>
    <t>Alaganandan.Sivakumar@thh.nhs.uk</t>
  </si>
  <si>
    <t>RQQ_</t>
  </si>
  <si>
    <t>Hinchingbrooke Health Care NHST</t>
  </si>
  <si>
    <t>Mr Ratan Das</t>
  </si>
  <si>
    <t>Ratan.Das@Hinchingbrooke.nhs.uk</t>
  </si>
  <si>
    <t>RQX_</t>
  </si>
  <si>
    <t>Homerton University Hospital NHSFT</t>
  </si>
  <si>
    <t>RWA_</t>
  </si>
  <si>
    <t>Hull and East Yorkshire Hospitals NHST</t>
  </si>
  <si>
    <t>Dr. Lisa Perez</t>
  </si>
  <si>
    <t>lisa.perez@hey.nhs.uk</t>
  </si>
  <si>
    <t>RYJb</t>
  </si>
  <si>
    <t>Imperial College Healthcare NHST - Charing Cross</t>
  </si>
  <si>
    <t>Alison Sanders</t>
  </si>
  <si>
    <t>Alison.Sanders@imperial.nhs.uk</t>
  </si>
  <si>
    <t>RYJa</t>
  </si>
  <si>
    <t>If analgesia is not prescribed and the patient has moderate or severe pain the reason should be documented in the notes</t>
  </si>
  <si>
    <t>Patients with moderate pain (pain score 4 to 6) should be offered or receive analgesia, according to local guidelines:</t>
  </si>
  <si>
    <t>90% of patients with severe pain should have documented evidence of re-evaluation and action within 60 minutes of receiving the first dose of analgesic</t>
  </si>
  <si>
    <t>75% of patients with moderate pain should have documented evidence of re-evaluation and action within 60 minutes of receiving the first dose of analgesic</t>
  </si>
  <si>
    <t>10.</t>
  </si>
  <si>
    <t>11.</t>
  </si>
  <si>
    <t>The College of Emergency Medicine will become custodian of the data.</t>
  </si>
  <si>
    <t>Performed</t>
  </si>
  <si>
    <t>Result recorded</t>
  </si>
  <si>
    <t>Considered</t>
  </si>
  <si>
    <t>Check times Q2 &amp; Q17</t>
  </si>
  <si>
    <t>Time from arrival or triage to re-evaluation</t>
  </si>
  <si>
    <t xml:space="preserve"> + pre-hosp
administration</t>
  </si>
  <si>
    <t>Analgesia in accordance with local guidelines</t>
  </si>
  <si>
    <t>Other Results for Your ED - number of all cases</t>
  </si>
  <si>
    <r>
      <t xml:space="preserve">The timings to be entered into the </t>
    </r>
    <r>
      <rPr>
        <i/>
        <sz val="10"/>
        <rFont val="Arial"/>
        <family val="2"/>
      </rPr>
      <t>Data Entry</t>
    </r>
    <r>
      <rPr>
        <sz val="10"/>
        <rFont val="Arial"/>
        <family val="2"/>
      </rPr>
      <t xml:space="preserve"> sheet should be obtained from the patients' notes or the electronic record. All times are in 24hr clock format. Enter a colon between the hours and minutes e.g. 13:45</t>
    </r>
  </si>
  <si>
    <r>
      <t>Patients should be considered for a locally agreed radiological investigation</t>
    </r>
    <r>
      <rPr>
        <vertAlign val="superscript"/>
        <sz val="10"/>
        <rFont val="Arial"/>
        <family val="2"/>
      </rPr>
      <t>1</t>
    </r>
    <r>
      <rPr>
        <sz val="10"/>
        <rFont val="Arial"/>
        <family val="2"/>
      </rPr>
      <t xml:space="preserve">, with the action plan documented in the notes </t>
    </r>
  </si>
  <si>
    <t>CEM Standards</t>
  </si>
  <si>
    <r>
      <t>1</t>
    </r>
    <r>
      <rPr>
        <sz val="10"/>
        <rFont val="Arial"/>
        <family val="2"/>
      </rPr>
      <t xml:space="preserve"> This should be the radiological investigation normally performed as per local guidelines. The College considers CTKUB to be best practice for radiological investigations of renal colic</t>
    </r>
  </si>
  <si>
    <t>Outpatient review, GP follow up or speciality referral should be made in accordance with local policy</t>
  </si>
  <si>
    <t>Date of arrival (format dd/mm/yyyy)</t>
  </si>
  <si>
    <t>Time at which analgesia administered or offered in the ED (format hh:mm or blank)</t>
  </si>
  <si>
    <t>Please enter the time as hh:mm using the 24 hour clock eg quarter past 3 = 15:45 (You must enter a colon beteen the hour and minutes values)</t>
  </si>
  <si>
    <t>Was analgesia accepted?</t>
  </si>
  <si>
    <t>Response Definitions</t>
  </si>
  <si>
    <t>YES</t>
  </si>
  <si>
    <r>
      <t>NOT ADMINISTERED</t>
    </r>
    <r>
      <rPr>
        <sz val="10"/>
        <rFont val="Arial"/>
        <family val="2"/>
      </rPr>
      <t xml:space="preserve"> </t>
    </r>
  </si>
  <si>
    <t xml:space="preserve"> = It is clear from the ED notes that no analgesia was administered before arrival in the ED</t>
  </si>
  <si>
    <t>NOT RECORDED</t>
  </si>
  <si>
    <t xml:space="preserve"> = There is no record in the ED notes that analgesia was administered before arrival in the ED</t>
  </si>
  <si>
    <t>MODERATE (4-6)</t>
  </si>
  <si>
    <t xml:space="preserve"> = It is clear from the ED notes that the patient was in moderate pain upon arrival in the ED</t>
  </si>
  <si>
    <t>SEVERE (7-10)</t>
  </si>
  <si>
    <t xml:space="preserve"> = It is clear from the ED notes that the patient was in severe pain upon arrival in the ED</t>
  </si>
  <si>
    <t xml:space="preserve"> = The pain score is not recorded in the ED notes</t>
  </si>
  <si>
    <t xml:space="preserve"> = It is clear from the ED notes that analgesia was administered or offered to the patient in the ED</t>
  </si>
  <si>
    <t>NO</t>
  </si>
  <si>
    <t xml:space="preserve"> = It is clear from the ED notes that analgesia was not administered to the patient in the ED due to an identified reason</t>
  </si>
  <si>
    <t xml:space="preserve"> = There is no record in the ED notes of administering or offering analgesia</t>
  </si>
  <si>
    <t xml:space="preserve"> = It is clear from the ED notes that analgesia was administered to the patient</t>
  </si>
  <si>
    <t xml:space="preserve"> = It is clear from the ED notes that the patient declined analgesia</t>
  </si>
  <si>
    <t xml:space="preserve"> = Analgesia was not offered in the ED (ie answer to question 5 is 'No')</t>
  </si>
  <si>
    <t>PRE-HOSPITAL ADMIN</t>
  </si>
  <si>
    <t>NO REASON IDENTIFIED</t>
  </si>
  <si>
    <t xml:space="preserve"> = It is clear from the ED notes that analgesia was not offered due to pre-hospital administration of analgesia</t>
  </si>
  <si>
    <t xml:space="preserve"> = Analgesia was offered in the ED (ie answer to question 5 is 'Yes')</t>
  </si>
  <si>
    <t xml:space="preserve"> = It is not clear from the ED notes why analgesia was not offered</t>
  </si>
  <si>
    <t>PARTIALLY</t>
  </si>
  <si>
    <t>Accepted Analgesia</t>
  </si>
  <si>
    <t>Kirsty.DicksonJardine@wales.nhs.uk</t>
  </si>
  <si>
    <t>Matthew Jones</t>
  </si>
  <si>
    <t>matthew.jones8@wales.nhs.uk</t>
  </si>
  <si>
    <t>Addenbrooke's Hospital</t>
  </si>
  <si>
    <t xml:space="preserve">Rod MacKenzie </t>
  </si>
  <si>
    <t>roderick.mackenzie@addenbrookes.nhs.uk</t>
  </si>
  <si>
    <t>Airedale NHSFT</t>
  </si>
  <si>
    <t>Alexandra Hospital</t>
  </si>
  <si>
    <t>David Gemmell</t>
  </si>
  <si>
    <t>David.Gemmell@worcsacute.nhs.uk</t>
  </si>
  <si>
    <t>Altnagelvin Hospital</t>
  </si>
  <si>
    <t>ZWa</t>
  </si>
  <si>
    <t>Mr James Steele</t>
  </si>
  <si>
    <t>james.steele@westerntrust.hscni.net</t>
  </si>
  <si>
    <t>Western Health and Social Care Trust - Altnagelvin</t>
  </si>
  <si>
    <t>Ella Harrison-Hansley</t>
  </si>
  <si>
    <t>ella.harrisonhansley@wales.nhs.uk</t>
  </si>
  <si>
    <t>Antrim Area Hospital</t>
  </si>
  <si>
    <t>ZNa</t>
  </si>
  <si>
    <t>Dr Gareth Hampton</t>
  </si>
  <si>
    <t>Gareth.Hampton@northerntrust.hscni.net</t>
  </si>
  <si>
    <t>Northern Health and Social Care Trust - Antrim Area</t>
  </si>
  <si>
    <t>Arrowe Park Hospital</t>
  </si>
  <si>
    <t>Dr Vijayshil Gautam</t>
  </si>
  <si>
    <t>chief@jmap.com</t>
  </si>
  <si>
    <t>nicola.brown@bhrhospitals.nhs.uk</t>
  </si>
  <si>
    <t>Dr Conrad Buckle</t>
  </si>
  <si>
    <t>Conrad.Buckle@bcf.nhs.uk</t>
  </si>
  <si>
    <t>david.mbamalu@nhs.net</t>
  </si>
  <si>
    <t xml:space="preserve">Dr Joanne Beahan </t>
  </si>
  <si>
    <t>jbeahan@nhs.net</t>
  </si>
  <si>
    <t>Barts Health NHST - Newham</t>
  </si>
  <si>
    <t>James.Napier@bartshealth.nhs.uk</t>
  </si>
  <si>
    <t>Barts Health NHST - Royal London</t>
  </si>
  <si>
    <t>Barts Health NHST - Whipps Cross</t>
  </si>
  <si>
    <t>charlie.o'donnell@bartshealth.nhs.uk</t>
  </si>
  <si>
    <t>Bassetlaw Hospital</t>
  </si>
  <si>
    <t>Belfast City Hospital</t>
  </si>
  <si>
    <t>ZBb</t>
  </si>
  <si>
    <t>Dr Philip O'Connor</t>
  </si>
  <si>
    <t>phillipoconnor@btopenworld.com</t>
  </si>
  <si>
    <t>Belfast Health and Social Care Trust - Belfast City</t>
  </si>
  <si>
    <t>Belfast Health and Social Care Trust - Mater</t>
  </si>
  <si>
    <t>ZBm</t>
  </si>
  <si>
    <t>Belfast Health and Social Care Trust - Royal Belfast Hospital for Sick Children</t>
  </si>
  <si>
    <t>ZBc</t>
  </si>
  <si>
    <t>Belfast Health and Social Care Trust - Royal Victoria</t>
  </si>
  <si>
    <t>ZBv</t>
  </si>
  <si>
    <t>Dr Robin Perry</t>
  </si>
  <si>
    <t>docrob@myway.com</t>
  </si>
  <si>
    <t>RQ3_</t>
  </si>
  <si>
    <t xml:space="preserve">Dr Stuart Hartshorn </t>
  </si>
  <si>
    <t>Stuart.Hartshorn@bch.nhs.uk</t>
  </si>
  <si>
    <t>Blackpool Teaching Hospitals NHSFT</t>
  </si>
  <si>
    <t>Dr Maria Finn</t>
  </si>
  <si>
    <t>maria.finn@bsuh.nhs.uk</t>
  </si>
  <si>
    <t>Bristol Royal Infirmary</t>
  </si>
  <si>
    <t>Dr. Emma Redfern
Lisa Munro-Davies (Sepsis)</t>
  </si>
  <si>
    <t>Bristol Royal Infirmary - Children's ED</t>
  </si>
  <si>
    <t>Anne Frampton</t>
  </si>
  <si>
    <t>anne.frampton@UHBristol.nhs.uk</t>
  </si>
  <si>
    <t>University Hospitals Bristol NHSFT - Children's ED</t>
  </si>
  <si>
    <t>Khalid.Bashir@wales.nhs.uk</t>
  </si>
  <si>
    <t>Broomfield Hospital</t>
  </si>
  <si>
    <t>Dr Pallav Bhatnagar</t>
  </si>
  <si>
    <t>Pallav.Bhatnagar@meht.nhs.uk</t>
  </si>
  <si>
    <t>eddie.oforka@burtonft.nhs.uk</t>
  </si>
  <si>
    <t>Causeway Hospital</t>
  </si>
  <si>
    <t>ZNc</t>
  </si>
  <si>
    <t>Northern Health and Social Care Trust - Causeway</t>
  </si>
  <si>
    <t>Central Manchester University Hospitals NHSFT - MRI</t>
  </si>
  <si>
    <t>Dr Lorcan Duane</t>
  </si>
  <si>
    <t>Lorcan.Duane@cmft.nhs.uk</t>
  </si>
  <si>
    <t>Central Manchester University Hospitals NHSFT - RMCH</t>
  </si>
  <si>
    <t>Central Middlesex Hospital</t>
  </si>
  <si>
    <t xml:space="preserve">Sharon Morgan </t>
  </si>
  <si>
    <t>sharonmorgan1@nhs.net</t>
  </si>
  <si>
    <t>Charing Cross Hospital</t>
  </si>
  <si>
    <t>Chase Farm Hospital</t>
  </si>
  <si>
    <t>Patrick Roberts</t>
  </si>
  <si>
    <t>Patrick.Roberts@chelwest.nhs.uk</t>
  </si>
  <si>
    <t>Cheltenham General Hospital</t>
  </si>
  <si>
    <t>Chorley and South Ribble Hospital</t>
  </si>
  <si>
    <t>City Hospital (Birmingham)</t>
  </si>
  <si>
    <t>peterahee@nhs.net</t>
  </si>
  <si>
    <t>Michael.Potts@chsft.nhs.uk</t>
  </si>
  <si>
    <t>Conquest Hospital</t>
  </si>
  <si>
    <t>Rajnish Mittal</t>
  </si>
  <si>
    <t>rajnish.mittal@nhs.net</t>
  </si>
  <si>
    <t>Leigh Simmonds</t>
  </si>
  <si>
    <t>Leigh.Simmonds@cddft.nhs.uk</t>
  </si>
  <si>
    <t>Craigavon Area Hospital</t>
  </si>
  <si>
    <t>ZSc</t>
  </si>
  <si>
    <t>Southern Health and Social Care Trust - Craigavon Area</t>
  </si>
  <si>
    <t>Croydon Health Services NHST</t>
  </si>
  <si>
    <t>Christopher.Blakeley@croydonhealth.nhs.uk</t>
  </si>
  <si>
    <t>Ahmed.Kamal@wales.nhs.uk</t>
  </si>
  <si>
    <t>Daisy Hill Hospital</t>
  </si>
  <si>
    <t>ZSd</t>
  </si>
  <si>
    <t>Southern Health and Social Care Trust - Daisy Hill</t>
  </si>
  <si>
    <t>Darent Valley Hospital</t>
  </si>
  <si>
    <t>Dr Rashid Suleman</t>
  </si>
  <si>
    <t>Rashid.Suleman@dvh.nhs.uk</t>
  </si>
  <si>
    <t>Darlington Memorial Hospital</t>
  </si>
  <si>
    <t>Derby Hospitals NHSFT  - Children's ED</t>
  </si>
  <si>
    <t>Derriford Hospital</t>
  </si>
  <si>
    <t>Dr Andrew Kelly</t>
  </si>
  <si>
    <t>Andrew.Kelly@phnt.swest.nhs.uk</t>
  </si>
  <si>
    <t>Dewsbury &amp; District Hospital</t>
  </si>
  <si>
    <t>Diana, Princess Of Wales Hospital</t>
  </si>
  <si>
    <t>Mr O Ashaolu</t>
  </si>
  <si>
    <t>Mr Abdul Jalil</t>
  </si>
  <si>
    <t>Abdul.Jalil@dbh.nhs.uk</t>
  </si>
  <si>
    <t>Downpatrick Hospital</t>
  </si>
  <si>
    <t>ZEd</t>
  </si>
  <si>
    <t>South Eastern Health and Social Care Trust - Downpatrick</t>
  </si>
  <si>
    <t>Nicholas.Stockdale@dgh.nhs.uk</t>
  </si>
  <si>
    <t xml:space="preserve">Niall Campbell </t>
  </si>
  <si>
    <t>niallcampbell@nhs.net</t>
  </si>
  <si>
    <t>Dr Elizabeth Turner</t>
  </si>
  <si>
    <t>elizabethturner3@nhs.net</t>
  </si>
  <si>
    <t>matt.heywood@nhs.net</t>
  </si>
  <si>
    <t>Dev Mukherjee
Olumayowa Adenugba</t>
  </si>
  <si>
    <t>debashis.mukherjee@ekht.nhs.uk
oadenugba@gmail.com</t>
  </si>
  <si>
    <t>East Surrey Hospital (Redhill)</t>
  </si>
  <si>
    <t>salim.shubber@esht.nhs.uk</t>
  </si>
  <si>
    <t>Eastbourne District General Hospital</t>
  </si>
  <si>
    <t>Dr Carole Ann Johnson</t>
  </si>
  <si>
    <t>CaroleAnn.Johnson@esth.nhs.uk</t>
  </si>
  <si>
    <t>Epsom and St Helier University Hospitals NHST - St Helier (Adult)</t>
  </si>
  <si>
    <t>Sri.Srinivas@esth.nhs.uk</t>
  </si>
  <si>
    <t>Epsom and St Helier University Hospitals NHST - St Helier (Children)</t>
  </si>
  <si>
    <t>RVRc</t>
  </si>
  <si>
    <t>Ashok Aralihond</t>
  </si>
  <si>
    <t>ashok.aralihond@esth.nhs.uk</t>
  </si>
  <si>
    <t>Erne Hospital</t>
  </si>
  <si>
    <t>ZWe</t>
  </si>
  <si>
    <t>Western Health and Social Care Trust - Erne</t>
  </si>
  <si>
    <t>Fairfield General Hospital</t>
  </si>
  <si>
    <t>Mr Zia Hassan</t>
  </si>
  <si>
    <t>Ziauddin.hassan@pat.nhs.uk</t>
  </si>
  <si>
    <t>Forth Valley Royal Hospital</t>
  </si>
  <si>
    <t>Dr Roger Alcock</t>
  </si>
  <si>
    <t>roger.alcock@nhs.net</t>
  </si>
  <si>
    <t>NHS Forth Valley - Forth Valley Royal Hospital</t>
  </si>
  <si>
    <t>Frenchay Hospital</t>
  </si>
  <si>
    <t>Sue Allen</t>
  </si>
  <si>
    <t>susan.allen@nbt.nhs.uk</t>
  </si>
  <si>
    <t>Friarage Hospital</t>
  </si>
  <si>
    <t>Paul Hunt</t>
  </si>
  <si>
    <t>paul.hunt@stees.nhs.uk</t>
  </si>
  <si>
    <t>Lt Col Devesh Sharma</t>
  </si>
  <si>
    <t>Furness General Hospital</t>
  </si>
  <si>
    <t>Mr Bob Jarman
Dr Paul Egdell (PEM audits)</t>
  </si>
  <si>
    <t>Bob.jarman@ghnt.nhs.uk
paul.egdell@ghnt.nhs.uk</t>
  </si>
  <si>
    <t>Good Hope Hospital</t>
  </si>
  <si>
    <t>Dr Rachael Boddy</t>
  </si>
  <si>
    <t>rachael.boddy@heartofengland.nhs.uk</t>
  </si>
  <si>
    <t>Grantham &amp; District Hospital</t>
  </si>
  <si>
    <t>Mr Syed Rizvi</t>
  </si>
  <si>
    <t>Syed.Rizvi@ulh.nhs.uk</t>
  </si>
  <si>
    <t>Dr Stephen Haig</t>
  </si>
  <si>
    <t>Stephen.Haig@gwh.nhs.uk</t>
  </si>
  <si>
    <t>Dr Nicola Drake</t>
  </si>
  <si>
    <t>nicola.drake@gstt.nhs.uk</t>
  </si>
  <si>
    <t>Hammersmith Hospital</t>
  </si>
  <si>
    <t>Michael Badman</t>
  </si>
  <si>
    <t>Acute Physician</t>
  </si>
  <si>
    <t>michael.badman@imperial.nhs.uk</t>
  </si>
  <si>
    <t>Hampshire Hospitals NHS Foundation Trust - Basingstoke</t>
  </si>
  <si>
    <t>Hampshire Hospitals NHSFT - Royal Hampshire</t>
  </si>
  <si>
    <t>Dr Aidan Siggers</t>
  </si>
  <si>
    <t>Aidan.Siggers@hhft.nhs.uk</t>
  </si>
  <si>
    <t>Heartlands Hospital</t>
  </si>
  <si>
    <t>Dr Sarah Wilson</t>
  </si>
  <si>
    <t>Sarah.Wilson@hwph-tr.nhs.uk</t>
  </si>
  <si>
    <t>Hereford County Hospital</t>
  </si>
  <si>
    <t>Juliette Walton</t>
  </si>
  <si>
    <t>jules.walton@hhtr.nhs.uk</t>
  </si>
  <si>
    <t>Wye Valley NHST - Hereford</t>
  </si>
  <si>
    <t>Anna Buckley</t>
  </si>
  <si>
    <t>Anna.Buckley@homerton.nhs.uk</t>
  </si>
  <si>
    <t>Horton Hospital</t>
  </si>
  <si>
    <t>Rob Way
Grizelda George</t>
  </si>
  <si>
    <t>rob.way@ouh.nhs.uk
grizelda.george@ouh.nhs.uk</t>
  </si>
  <si>
    <t>Oxford University Hospitals NHST - Horton</t>
  </si>
  <si>
    <t>Huddersfield Royal Infirmary</t>
  </si>
  <si>
    <t>mike.jones3@wales.nhs.uk</t>
  </si>
  <si>
    <t>jeremy.williams@wales.nhs.uk</t>
  </si>
  <si>
    <t xml:space="preserve">Dr Samit Purkayastha </t>
  </si>
  <si>
    <t>samit.purkayastha@wales.nhs.uk</t>
  </si>
  <si>
    <t>Steve Metcalf</t>
  </si>
  <si>
    <t>Steven.Metcalf@imperial.nhs.uk</t>
  </si>
  <si>
    <t>Jersey General Hospital</t>
  </si>
  <si>
    <t>JER_</t>
  </si>
  <si>
    <t>John Radcliffe Hospital</t>
  </si>
  <si>
    <t>Rob Way
Simon Smith (Consultant Sign-Off)</t>
  </si>
  <si>
    <t>rob.way@ouh.nhs.uk
Simon.Smith@ouh.nhs.uk</t>
  </si>
  <si>
    <t>Oxford University Hospitals NHST - Radcliffe</t>
  </si>
  <si>
    <t>Dr Aamir Tarique</t>
  </si>
  <si>
    <t>Aamir.Tarique@kgh.nhs.uk</t>
  </si>
  <si>
    <t>King George Hospital</t>
  </si>
  <si>
    <t>jeff.keep@nhs.net</t>
  </si>
  <si>
    <t>Kings Mill Hospital</t>
  </si>
  <si>
    <t>Lagan Valley Hospital</t>
  </si>
  <si>
    <t>ZEl</t>
  </si>
  <si>
    <t>South Eastern Health and Social Care Trust - Lagan Valley</t>
  </si>
  <si>
    <t>Leeds Teaching Hospitals NHST - Leeds General Infirmary</t>
  </si>
  <si>
    <t>Andy Webster
Farooq Pasha</t>
  </si>
  <si>
    <t>Andy.Webster@leedsth.nhs.uk
farooq.pasha@leedsth.nhs.uk</t>
  </si>
  <si>
    <t>Andy Webster</t>
  </si>
  <si>
    <t>Andy.Webster@leedsth.nhs.uk</t>
  </si>
  <si>
    <t>Leicester Royal Infirmary</t>
  </si>
  <si>
    <t>Leigh Infirmary</t>
  </si>
  <si>
    <t>Leighton Hospital</t>
  </si>
  <si>
    <t>Lewisham Healthcare NHS Trust</t>
  </si>
  <si>
    <t>nigelharrison@nhs.net</t>
  </si>
  <si>
    <t>Lewisham Healthcare NHST - Children's ED</t>
  </si>
  <si>
    <t>Lincoln County Hospital</t>
  </si>
  <si>
    <t>Lister Hospital</t>
  </si>
  <si>
    <t>Miss Carly Farrow</t>
  </si>
  <si>
    <t>Carly.Farrow@ldh.nhs.uk</t>
  </si>
  <si>
    <t>Macclesfield District General Hospital</t>
  </si>
  <si>
    <t>Dr Timothy Bell</t>
  </si>
  <si>
    <t>timothy.bell@nhs.net</t>
  </si>
  <si>
    <t>Maidstone and Tunbridge Wells NHST - Tunbridge Wells</t>
  </si>
  <si>
    <t>Manchester Royal Infirmary</t>
  </si>
  <si>
    <t>Manor Hospital</t>
  </si>
  <si>
    <t>Miss Ruchi Joshi</t>
  </si>
  <si>
    <t>ruchi.joshi@walsallhealthcare.nhs.uk</t>
  </si>
  <si>
    <t>Walsall Healthcare NHST - Manor Hospital</t>
  </si>
  <si>
    <t>Mater Hospital</t>
  </si>
  <si>
    <t xml:space="preserve">Mr Robert Ritchie </t>
  </si>
  <si>
    <t>Robert.Ritchie@medway.nhs.uk</t>
  </si>
  <si>
    <t>Dr Joanne Mitchell</t>
  </si>
  <si>
    <t>Joanne.Mitchell2@lanarkshire.scot.nhs.uk</t>
  </si>
  <si>
    <t>Morriston Hospital</t>
  </si>
  <si>
    <t>Musgrove Park Hospital</t>
  </si>
  <si>
    <t>Nevill Hall Hospital</t>
  </si>
  <si>
    <t>Dr Gerald Sweeney (PIC)
Dr John Wright (Sepsis)</t>
  </si>
  <si>
    <t>Gerald.Sweeney@nuth.nhs.uk
john.wright@nuth.nhs.uk</t>
  </si>
  <si>
    <t>Newham General Hospital</t>
  </si>
  <si>
    <t>Colin Dewar</t>
  </si>
  <si>
    <t>Colin.Dewar@nhs.net</t>
  </si>
  <si>
    <t>NHS Forth Valley - Stirling Community Hospital (MIU)</t>
  </si>
  <si>
    <t>Dr. Gordon McNaughton</t>
  </si>
  <si>
    <t>gordon.mcnaughton@rah.scot.nhs.uk</t>
  </si>
  <si>
    <t>jasonlong@nhs.net</t>
  </si>
  <si>
    <t>Bethany.Threlfall@nhslothian.scot.nhs.uk</t>
  </si>
  <si>
    <t>Noble's Hospital, Isle of Man</t>
  </si>
  <si>
    <t>IOM_</t>
  </si>
  <si>
    <t>Mr Maric Thorpe</t>
  </si>
  <si>
    <t>Maric.Thorpe@nobles.dhss.gov.im</t>
  </si>
  <si>
    <t>Ruth Read</t>
  </si>
  <si>
    <t>ruth.read@ncuh.nhs.uk</t>
  </si>
  <si>
    <t>Charles.Brett@ncuh.nhs.uk</t>
  </si>
  <si>
    <t>North Devon District Hospital</t>
  </si>
  <si>
    <t>North Hampshire Hospital</t>
  </si>
  <si>
    <t>North Manchester General Hospital</t>
  </si>
  <si>
    <t>North Staffordshire Royal Infirmary</t>
  </si>
  <si>
    <t>North Tyneside General Hospital</t>
  </si>
  <si>
    <t>Dr Jo Hughes</t>
  </si>
  <si>
    <t>Joanna.Hughes@northumbria-healthcare.nhs.uk</t>
  </si>
  <si>
    <t>Dr Tristan Dyer</t>
  </si>
  <si>
    <t>tristan.dyer@ngh.nhs.uk</t>
  </si>
  <si>
    <t>Northern General Hospital</t>
  </si>
  <si>
    <t>Dr Roger Dalton</t>
  </si>
  <si>
    <t>Roger.Dalton@sth.nhs.uk</t>
  </si>
  <si>
    <t>Dr James McFetrich</t>
  </si>
  <si>
    <t>James.McFetich@northumbria-healthcare.nhs.uk</t>
  </si>
  <si>
    <t>Northwick Park Hospital</t>
  </si>
  <si>
    <t>Ormskirk &amp; District District General Hospital</t>
  </si>
  <si>
    <t>sharryngardner@nhs.net</t>
  </si>
  <si>
    <t>Dr Jacqui O'Keefe</t>
  </si>
  <si>
    <t>Jacqui.OKeeffe@pbh-tr.nhs.uk</t>
  </si>
  <si>
    <t>Pilgrim Hospital</t>
  </si>
  <si>
    <t>hussain.hassan@ulh.nhs.uk</t>
  </si>
  <si>
    <t>Pinderfields General Hospital</t>
  </si>
  <si>
    <t>Pontefract General Infirmary</t>
  </si>
  <si>
    <t>Mr Peter Richmond</t>
  </si>
  <si>
    <t>peter.richmond@poole.nhs.uk</t>
  </si>
  <si>
    <t>Dr Lisa Clark</t>
  </si>
  <si>
    <t>Lisa-Jayne.Clark@porthosp.nhs.uk</t>
  </si>
  <si>
    <t>Prince Charles Hospital (Merthyr Tydfil)</t>
  </si>
  <si>
    <t>Prince Philip Hospital (Llanelli)</t>
  </si>
  <si>
    <t>Dr Maria Smith</t>
  </si>
  <si>
    <t>mariasmith@doctors.org.uk</t>
  </si>
  <si>
    <t>Princess of Wales (Bridgend)</t>
  </si>
  <si>
    <t>Princess Royal University Hospital</t>
  </si>
  <si>
    <t>Queen Alexandra Hospital</t>
  </si>
  <si>
    <t>Queen Elizabeth Hospital (Gateshead)</t>
  </si>
  <si>
    <t>Queen Elizabeth Hospital (Woolwich)</t>
  </si>
  <si>
    <t>Anne-Marie Huggon
Michael Whitlock</t>
  </si>
  <si>
    <t>anne-marie.huggon@nhs.net
m.whitlock@nhs.net</t>
  </si>
  <si>
    <t>Queen Elizabeth Hospital (Birmingham)</t>
  </si>
  <si>
    <t>Dr Barry Boland</t>
  </si>
  <si>
    <t>Barry.Boland@uhb.nhs.uk</t>
  </si>
  <si>
    <t>Robert.Florance@qehkl.nhs.uk
Angelo.Giubileo@qehkl.nhs.uk</t>
  </si>
  <si>
    <t>Queen Elizabeth II Hospital</t>
  </si>
  <si>
    <t>Queen Elizabeth The Queen Mother Hospital</t>
  </si>
  <si>
    <t>Queen's Hospital (BHR)</t>
  </si>
  <si>
    <t>Queen's Hospital (Burton)</t>
  </si>
  <si>
    <t>Jeremy Reynard</t>
  </si>
  <si>
    <t>Jeremy.Reynard@rothgen.nhs.uk</t>
  </si>
  <si>
    <t>Royal Belfast Hospital for Sick Children</t>
  </si>
  <si>
    <t>Dr Omar Nafousi</t>
  </si>
  <si>
    <t>Omar.Nafousi@royalberkshire.nhs.uk</t>
  </si>
  <si>
    <t>Royal Blackburn Hospital</t>
  </si>
  <si>
    <t>Fiona Topham</t>
  </si>
  <si>
    <t>Fiona.Topham@rbh.nhs.uk</t>
  </si>
  <si>
    <t>Dr Peter N Swallow</t>
  </si>
  <si>
    <t>Peter.Swallow@rbch.nhs.uk</t>
  </si>
  <si>
    <t>Dr Mark Jadav</t>
  </si>
  <si>
    <t>Mark.Jadav@rcht.cornwall.nhs.uk</t>
  </si>
  <si>
    <t>Dr Kerrie Whitwell</t>
  </si>
  <si>
    <t>kerrie.whitwell@nhs.net</t>
  </si>
  <si>
    <t>Royal Hampshire County Hospital</t>
  </si>
  <si>
    <t>Royal Hospital for Sick Children (Edinburgh)</t>
  </si>
  <si>
    <t>Royal Infirmary of Edinburgh</t>
  </si>
  <si>
    <t>Royal Lancaster Infirmary</t>
  </si>
  <si>
    <t>Dr Samuel McBride</t>
  </si>
  <si>
    <t>samuel.mcbride@mbht.nhs.uk</t>
  </si>
  <si>
    <t>Royal Manchester Children's Hospital</t>
  </si>
  <si>
    <t>Royal Oldham Hospital</t>
  </si>
  <si>
    <t>Royal Preston Hospital</t>
  </si>
  <si>
    <t>Royal Shrewsbury Hospital</t>
  </si>
  <si>
    <t>Dr Adrian Marsh</t>
  </si>
  <si>
    <t>Adrian.Marsh@sath.nhs.uk</t>
  </si>
  <si>
    <t>mark.pontin@nhs.net</t>
  </si>
  <si>
    <t>Royal Sussex County Hospital</t>
  </si>
  <si>
    <t>Dr Philip Kaye</t>
  </si>
  <si>
    <t>philipkaye@nhs.net</t>
  </si>
  <si>
    <t>Royal Victoria Hospital, Belfast</t>
  </si>
  <si>
    <t>Royal Victoria Infirmary (Newcastle)</t>
  </si>
  <si>
    <t>rakeshkhanna@nhs.net</t>
  </si>
  <si>
    <t>Russells Hall Hospital</t>
  </si>
  <si>
    <t>Sandwell and West Birmingham Hospitals NHST - City</t>
  </si>
  <si>
    <t>Mr K Murali</t>
  </si>
  <si>
    <t>Sandwell General Hospital</t>
  </si>
  <si>
    <t>Scunthorpe General Hospital</t>
  </si>
  <si>
    <t>Catherine Rimmer</t>
  </si>
  <si>
    <t>catherine.rimmer@sch.nhs.uk</t>
  </si>
  <si>
    <t>Solihull Hospital</t>
  </si>
  <si>
    <t xml:space="preserve">Dr Nick Mathieu </t>
  </si>
  <si>
    <t>nmathieu@nhs.net</t>
  </si>
  <si>
    <t>South Eastern Health and Social Care Trust - Ulster</t>
  </si>
  <si>
    <t>ZEu</t>
  </si>
  <si>
    <t>Dr Kevin Maguire</t>
  </si>
  <si>
    <t>kevin.maguire@setrust.hscni.net</t>
  </si>
  <si>
    <t>matthew.dunn@swft.nhs.uk</t>
  </si>
  <si>
    <t>Southampton General Hospital</t>
  </si>
  <si>
    <t>Dr Michael Kiuber</t>
  </si>
  <si>
    <t>Michael.Kiuber@SUHT.SWEST.NHS.UK</t>
  </si>
  <si>
    <t>University Hospital Southampton NHSFT</t>
  </si>
  <si>
    <t>Dr David Snow</t>
  </si>
  <si>
    <t>dsnow@nhs.net</t>
  </si>
  <si>
    <t>Dr Phil Moss</t>
  </si>
  <si>
    <t>Phil.Moss@stgeorges.nhs.uk</t>
  </si>
  <si>
    <t>St Helier Hospital</t>
  </si>
  <si>
    <t>St Helier Hospital - Children's ED</t>
  </si>
  <si>
    <t>St James's University Hospital</t>
  </si>
  <si>
    <t>St Mary's Hospital (Paddington)</t>
  </si>
  <si>
    <t>St Peter's Hospital (Ashford)</t>
  </si>
  <si>
    <t>St Richard's Hospital, Chichester</t>
  </si>
  <si>
    <t>Amanda.Wellesley@wsht.nhs.uk</t>
  </si>
  <si>
    <t>St Thomas' Hospital (London)</t>
  </si>
  <si>
    <t>St Marys Hospital (Newport, IOW)</t>
  </si>
  <si>
    <t>Staffordshire General Hospital</t>
  </si>
  <si>
    <t>Stepping Hill Hospital</t>
  </si>
  <si>
    <t>Dr Gerrard Brown</t>
  </si>
  <si>
    <t>gerrard.brown@stockport.nhs.uk</t>
  </si>
  <si>
    <t>Stirling Community Hospital (MIU)</t>
  </si>
  <si>
    <t>Stoke Mandeville Hospital</t>
  </si>
  <si>
    <t>Sunderland Royal Hospital</t>
  </si>
  <si>
    <t>Dr Nasreen Contractor</t>
  </si>
  <si>
    <t>nasreen.contractor@tgh.nhs.uk
Teresa.Wilde@tgh.nhs.uk</t>
  </si>
  <si>
    <t>The Cumberland Infirmary</t>
  </si>
  <si>
    <t>The Great Western Hospital</t>
  </si>
  <si>
    <t>The James Cook University Hospital</t>
  </si>
  <si>
    <t>The Princess Elizabeth Hospital, Guernsey</t>
  </si>
  <si>
    <t>GUE_</t>
  </si>
  <si>
    <t xml:space="preserve">Dr Mat Dorrian </t>
  </si>
  <si>
    <t>MDorrian@hssd.gov.gg</t>
  </si>
  <si>
    <t>The Princess Royal Hospital (Telford)</t>
  </si>
  <si>
    <t>The Queen Elizabeth Hospital (King's Lynn)</t>
  </si>
  <si>
    <t>The Royal Bolton Hospital</t>
  </si>
  <si>
    <t>The Royal Hospital (Wolverhampton)</t>
  </si>
  <si>
    <t>The Royal Liverpool University Hospital</t>
  </si>
  <si>
    <t>The Royal London Hospital</t>
  </si>
  <si>
    <t>The Whittington Hospital</t>
  </si>
  <si>
    <t>Dr Duncan Carmichael</t>
  </si>
  <si>
    <t>duncan.carmichael@nhs.net</t>
  </si>
  <si>
    <t>Torbay District General Hospital</t>
  </si>
  <si>
    <t>Dhurga Gnanasegaram</t>
  </si>
  <si>
    <t>dhurga.gnanasegaram@trafford.nhs.uk</t>
  </si>
  <si>
    <t>Tunbridge Wells Hospital</t>
  </si>
  <si>
    <t>Ulster Hospital</t>
  </si>
  <si>
    <t>University College Hospital</t>
  </si>
  <si>
    <t>Anil Avasthi</t>
  </si>
  <si>
    <t>Anil.avasthi@uclh.nhs.uk</t>
  </si>
  <si>
    <t>University Hospital</t>
  </si>
  <si>
    <t>Mr Mehmood Chaudhry
Dorothy Apakama</t>
  </si>
  <si>
    <t>mehmood.chaudhry@uhcw.nhs.uk
dorothy.apakama@uhcw.nhs.uk</t>
  </si>
  <si>
    <t>University Hospital (Coventry)  - Children's ED</t>
  </si>
  <si>
    <t>Dorothy Apakama</t>
  </si>
  <si>
    <t>University Hospitals Coventry and Warwickshire NHST - Children's ED</t>
  </si>
  <si>
    <t>University Hospital Aintree</t>
  </si>
  <si>
    <t>University Hospital Lewisham</t>
  </si>
  <si>
    <t>University Hospital Of North Durham</t>
  </si>
  <si>
    <t>University Hospital Of North Tees</t>
  </si>
  <si>
    <t>Wansbeck Hospital</t>
  </si>
  <si>
    <t>Warwick Hospital</t>
  </si>
  <si>
    <t>Watford General Hospital</t>
  </si>
  <si>
    <t>West Cumberland Hospital</t>
  </si>
  <si>
    <t>West Suffolk Hospital</t>
  </si>
  <si>
    <t>Wexham Park Hospital</t>
  </si>
  <si>
    <t>Whipps Cross University Hospital</t>
  </si>
  <si>
    <t>Whiston Hospital</t>
  </si>
  <si>
    <t>William Harvey Hospital</t>
  </si>
  <si>
    <t>Ian.Levett@worcsacute.nhs.uk</t>
  </si>
  <si>
    <t>Worthing Hospital</t>
  </si>
  <si>
    <t>Wycombe Hospital</t>
  </si>
  <si>
    <t>Wythenshawe Hospital</t>
  </si>
  <si>
    <t>York Teaching Hospitals NHSFT</t>
  </si>
  <si>
    <t>Dr Gillian Kelly</t>
  </si>
  <si>
    <t>Gillian.Kelly@york.nhs.uk</t>
  </si>
  <si>
    <t>Renal Colic National Audit 2012</t>
  </si>
  <si>
    <t>Renal Colic National Audit 2012: DATA ENTRY EXAMPLE</t>
  </si>
  <si>
    <t>Renal Colic National Audit 2012: DATA ENTRY</t>
  </si>
  <si>
    <t>Summarised Data - Renal Colic National Audit 2012</t>
  </si>
  <si>
    <t>The purpose of the audit is to identify current performance in Emergency Departments against CEM clinical standards and show the results in comparison with other departments. This audit is being conducted by the College of Emergency Medicine (CEM) for the second time. The audit will enable individual hospitals to compare their current performance with results from the 2010/11 audit.</t>
  </si>
  <si>
    <t>The CEM data collection tool should be used to audit the management of adult patients with renal colic presenting to your Emergency Department (ED).</t>
  </si>
  <si>
    <t>Full results of the audit will be published as part of the College of Emergency Medicine’s work on clinical quality. This audit is listed in the Department of Health (England) Quality Accounts for 2012/13, which require providers in England to report on their participation in identified national clinical audits.</t>
  </si>
  <si>
    <t>Registration</t>
  </si>
  <si>
    <t>All UK EDs are expected to participate. EDs should notify the College of their intention to participate (Failure to register will not prevent EDs from submitting data).</t>
  </si>
  <si>
    <t xml:space="preserve">Permission should be sought from the lead Consultant for audits in the ED before submitting data. </t>
  </si>
  <si>
    <t>You can start the audit at any point during the data collection period, as long as you submit data for 50 cases by 30 November 2012. If your ED does not see many of these cases then it is advisable to start the audits as soon as possible after 1st August 2012.</t>
  </si>
  <si>
    <t>Cases seen between 1st August 2012 and 30th November 2012 can be included. If you are unable to collect 50 cases please contact the College to ask for guidance on how to proceed. E-mail philip.mcmillan@collemergencymed.ac.uk or phone 020 7067 1269.</t>
  </si>
  <si>
    <t>i. Do we have to start the audits from 1st August?</t>
  </si>
  <si>
    <t>The tool has not been tested using a mac. In previous years mac users have reported problems and we therefore strongly recommend that you complete the tool using a PC.</t>
  </si>
  <si>
    <t>Patients who left without being seen or refused treatment should not be included in this audit. If a significant number of patients are identified as having left without being seen further investigation should be undertaken locally.</t>
  </si>
  <si>
    <t>Time from arrival to departure</t>
  </si>
  <si>
    <t>Time to departure</t>
  </si>
  <si>
    <t>&gt;4 hours</t>
  </si>
  <si>
    <t>&lt;1 hour</t>
  </si>
  <si>
    <t>&lt;2 hours</t>
  </si>
  <si>
    <t>&lt;4 hours</t>
  </si>
  <si>
    <t>COPY</t>
  </si>
  <si>
    <t>Check times Q2 &amp; Q19</t>
  </si>
  <si>
    <t>Duration of patient stay in ED</t>
  </si>
  <si>
    <t>&lt; 1 hour</t>
  </si>
  <si>
    <t>&lt; 2 hours
(cumulative total)</t>
  </si>
  <si>
    <t>&lt; 4 hours
(cumulative total)</t>
  </si>
  <si>
    <t>&gt; 4 hours
(cumulative total)</t>
  </si>
  <si>
    <t>Does your ED have a fast track policy where patients are transferred to another department for investigations/treatment?</t>
  </si>
  <si>
    <t>PLEASE ENSURE YOU ANSWER THIS QUESTION:</t>
  </si>
  <si>
    <r>
      <t xml:space="preserve">Time at which patient left the ED </t>
    </r>
    <r>
      <rPr>
        <i/>
        <sz val="10"/>
        <rFont val="Arial"/>
        <family val="2"/>
      </rPr>
      <t>(format hh:mm)</t>
    </r>
  </si>
  <si>
    <t xml:space="preserve">Please include patients suspected of renal colic on presentation. </t>
  </si>
  <si>
    <t>For the purposes of this audit we are asking about pre-hospital analgesia purely to provide supporting information regarding administration of analgesia in the ED.</t>
  </si>
  <si>
    <t>Please enter the date the patient arrived in the ED eg 1st October 2012 = 01/10/2012</t>
  </si>
  <si>
    <t xml:space="preserve"> = It is clear from the ED notes that analgesia was administered before arrival in the ED by ambulance staff/carers/self-administered</t>
  </si>
  <si>
    <t>Time at which patient left the ED (format hh:mm)</t>
  </si>
  <si>
    <t>Once data is submitted the College of Emergency Medicine will become custodian of that data. The College will be sharing data from the 2012/13 audits with CQC, the healthcare regulator for England, and reserves the right to share with other organisations if approved by College Council.</t>
  </si>
  <si>
    <r>
      <t xml:space="preserve">The audit is of </t>
    </r>
    <r>
      <rPr>
        <b/>
        <sz val="10"/>
        <rFont val="Arial"/>
        <family val="2"/>
      </rPr>
      <t>adult patients (over 18 years of age)</t>
    </r>
    <r>
      <rPr>
        <sz val="10"/>
        <rFont val="Arial"/>
        <family val="2"/>
      </rPr>
      <t xml:space="preserve"> who present to your ED with </t>
    </r>
    <r>
      <rPr>
        <b/>
        <sz val="10"/>
        <rFont val="Arial"/>
        <family val="2"/>
      </rPr>
      <t>renal colic in moderate or severe pain</t>
    </r>
    <r>
      <rPr>
        <sz val="10"/>
        <rFont val="Arial"/>
        <family val="2"/>
      </rPr>
      <t>.</t>
    </r>
  </si>
  <si>
    <r>
      <t>Before submitting data please ensure that you enter your name, ED and contact e-mail on the</t>
    </r>
    <r>
      <rPr>
        <i/>
        <sz val="10"/>
        <rFont val="Arial"/>
        <family val="2"/>
      </rPr>
      <t xml:space="preserve"> Summarised Data</t>
    </r>
    <r>
      <rPr>
        <sz val="10"/>
        <rFont val="Arial"/>
        <family val="2"/>
      </rPr>
      <t xml:space="preserve"> sheet. </t>
    </r>
    <r>
      <rPr>
        <b/>
        <sz val="10"/>
        <rFont val="Arial"/>
        <family val="2"/>
      </rPr>
      <t>Please ensure you have answer the question about fast tracking of patients.</t>
    </r>
  </si>
  <si>
    <t>Check times Q2 &amp; Q17;</t>
  </si>
  <si>
    <t>Check times Q2 &amp; Q19;</t>
  </si>
  <si>
    <t>Inconsistent answers re: pre-hospital analgesia (check answers to Qs 3 &amp; 7);</t>
  </si>
  <si>
    <t>Yes - click on 'View' on the ribbon above and click on 'zoom' to adjust the size of the screen to suit.</t>
  </si>
  <si>
    <t>If no pain score is recorded but it is clear from the analgesia prescribed that the patient had moderate or severe pain then they should be included: record the pain score as 'not recorded' on the Data Entry sheet.  Recording of pain score prior to administration of analgesia is an important quality issue. If it is documented in the triage, nursing or medical notes that the pain was moderate or severe but the pain score (eg figure 0-10) is not recorded it may be entered as if the pain score had been recorded.</t>
  </si>
  <si>
    <r>
      <t xml:space="preserve">EDs </t>
    </r>
    <r>
      <rPr>
        <b/>
        <sz val="10"/>
        <rFont val="Arial"/>
        <family val="2"/>
      </rPr>
      <t xml:space="preserve">must </t>
    </r>
    <r>
      <rPr>
        <sz val="10"/>
        <rFont val="Arial"/>
        <family val="2"/>
      </rPr>
      <t>notify their Trust audit or governance department (or equivalent) that they are participating.</t>
    </r>
  </si>
  <si>
    <r>
      <t xml:space="preserve">Be careful to </t>
    </r>
    <r>
      <rPr>
        <b/>
        <sz val="10"/>
        <rFont val="Arial"/>
        <family val="2"/>
      </rPr>
      <t>exclude adults in mild pain and children</t>
    </r>
    <r>
      <rPr>
        <sz val="10"/>
        <rFont val="Arial"/>
        <family val="2"/>
      </rPr>
      <t>.</t>
    </r>
  </si>
  <si>
    <r>
      <t xml:space="preserve">Select </t>
    </r>
    <r>
      <rPr>
        <b/>
        <sz val="10"/>
        <rFont val="Arial"/>
        <family val="2"/>
      </rPr>
      <t>50 consecutive cases</t>
    </r>
    <r>
      <rPr>
        <sz val="10"/>
        <rFont val="Arial"/>
        <family val="2"/>
      </rPr>
      <t xml:space="preserve"> during the period </t>
    </r>
    <r>
      <rPr>
        <b/>
        <sz val="10"/>
        <rFont val="Arial"/>
        <family val="2"/>
      </rPr>
      <t>1 August 2012 to 30 November 2012</t>
    </r>
    <r>
      <rPr>
        <sz val="10"/>
        <rFont val="Arial"/>
        <family val="2"/>
      </rPr>
      <t xml:space="preserve">. You can start the audit at any point during the data collection period, as long as you submit data for 50 cases by 30 November 2012. </t>
    </r>
  </si>
  <si>
    <t>i</t>
  </si>
  <si>
    <t>ii</t>
  </si>
  <si>
    <t>iii</t>
  </si>
  <si>
    <t>Step 2: Data entry</t>
  </si>
  <si>
    <r>
      <t xml:space="preserve">Enter data for each patient in the columns of the </t>
    </r>
    <r>
      <rPr>
        <i/>
        <sz val="10"/>
        <rFont val="Arial"/>
        <family val="2"/>
      </rPr>
      <t xml:space="preserve">Data Entry </t>
    </r>
    <r>
      <rPr>
        <sz val="10"/>
        <rFont val="Arial"/>
        <family val="2"/>
      </rPr>
      <t xml:space="preserve">sheet. You must enter the date and time of arrival and select a response from each of the drop down lists for every patient. Some of the drop-down lists may show a default response of N/A depending on the answers to previous questions. 
If you go to the </t>
    </r>
    <r>
      <rPr>
        <i/>
        <sz val="10"/>
        <rFont val="Arial"/>
        <family val="2"/>
      </rPr>
      <t xml:space="preserve">Example Data Entry </t>
    </r>
    <r>
      <rPr>
        <sz val="10"/>
        <rFont val="Arial"/>
        <family val="2"/>
      </rPr>
      <t xml:space="preserve">sheet, you will see some typical entries. 
</t>
    </r>
    <r>
      <rPr>
        <u/>
        <sz val="10"/>
        <rFont val="Arial"/>
        <family val="2"/>
      </rPr>
      <t>[Note that if you delete an entry, any formula in that cell that calculates a default response will also be deleted.</t>
    </r>
    <r>
      <rPr>
        <sz val="10"/>
        <rFont val="Arial"/>
        <family val="2"/>
      </rPr>
      <t xml:space="preserve"> </t>
    </r>
    <r>
      <rPr>
        <sz val="10"/>
        <rFont val="Arial"/>
        <family val="2"/>
      </rPr>
      <t>Therefore if you amend any responses please check all answers for that patient</t>
    </r>
    <r>
      <rPr>
        <sz val="10"/>
        <rFont val="Arial"/>
        <family val="2"/>
      </rPr>
      <t>. Questions 6, 7, 9, 10b, 11b, 13b, 14b &amp; 15b contain formulae for calculating default responses].</t>
    </r>
  </si>
  <si>
    <r>
      <t xml:space="preserve">See the </t>
    </r>
    <r>
      <rPr>
        <i/>
        <sz val="10"/>
        <rFont val="Arial"/>
        <family val="2"/>
      </rPr>
      <t>Response Definitions</t>
    </r>
    <r>
      <rPr>
        <sz val="10"/>
        <rFont val="Arial"/>
        <family val="2"/>
      </rPr>
      <t xml:space="preserve">, </t>
    </r>
    <r>
      <rPr>
        <i/>
        <sz val="10"/>
        <rFont val="Arial"/>
        <family val="2"/>
      </rPr>
      <t>Example Data Entry</t>
    </r>
    <r>
      <rPr>
        <sz val="10"/>
        <rFont val="Arial"/>
        <family val="2"/>
      </rPr>
      <t xml:space="preserve"> and </t>
    </r>
    <r>
      <rPr>
        <i/>
        <sz val="10"/>
        <rFont val="Arial"/>
        <family val="2"/>
      </rPr>
      <t xml:space="preserve">FAQs </t>
    </r>
    <r>
      <rPr>
        <sz val="10"/>
        <rFont val="Arial"/>
        <family val="2"/>
      </rPr>
      <t xml:space="preserve">sheets for guidance on completing the </t>
    </r>
    <r>
      <rPr>
        <i/>
        <sz val="10"/>
        <rFont val="Arial"/>
        <family val="2"/>
      </rPr>
      <t>Data Entry</t>
    </r>
    <r>
      <rPr>
        <sz val="10"/>
        <rFont val="Arial"/>
        <family val="2"/>
      </rPr>
      <t xml:space="preserve"> sheet. The results will be summarised automatically on the </t>
    </r>
    <r>
      <rPr>
        <i/>
        <sz val="10"/>
        <rFont val="Arial"/>
        <family val="2"/>
      </rPr>
      <t>Summarised Data</t>
    </r>
    <r>
      <rPr>
        <sz val="10"/>
        <rFont val="Arial"/>
        <family val="2"/>
      </rPr>
      <t xml:space="preserve"> sheet.</t>
    </r>
  </si>
  <si>
    <r>
      <t xml:space="preserve">The 'Patient reference' field should contain an identifiable alphanumeric that you create which can be related to each set of notes, </t>
    </r>
    <r>
      <rPr>
        <b/>
        <sz val="10"/>
        <rFont val="Arial"/>
        <family val="2"/>
      </rPr>
      <t>but not related to patient identifiable information (name, patient no., DOB etc.)</t>
    </r>
  </si>
  <si>
    <t>iv</t>
  </si>
  <si>
    <t>v</t>
  </si>
  <si>
    <t>vi</t>
  </si>
  <si>
    <t>vii</t>
  </si>
  <si>
    <t>viii</t>
  </si>
  <si>
    <t>ix</t>
  </si>
  <si>
    <t>Where analgesia is not administered or offered you are asked to give a reason (Q7). This is to identify patients where pre-hospital care means that further analgesia immediately on arrival at the ED was not indicated. Where analgesia is administered in the ED the question is not applicable.</t>
  </si>
  <si>
    <r>
      <t xml:space="preserve">Trust audit or clinical effectiveness teams </t>
    </r>
    <r>
      <rPr>
        <b/>
        <sz val="10"/>
        <rFont val="Arial"/>
        <family val="2"/>
      </rPr>
      <t>must</t>
    </r>
    <r>
      <rPr>
        <sz val="10"/>
        <rFont val="Arial"/>
        <family val="2"/>
      </rPr>
      <t xml:space="preserve"> be red be notified when submitting data.</t>
    </r>
  </si>
  <si>
    <r>
      <t xml:space="preserve">E-mail the results as soon as 50 cases have been completed, or after the audit period ends on 30 November 2012 if there are less than 50 cases. Data must be submitted by </t>
    </r>
    <r>
      <rPr>
        <b/>
        <sz val="10"/>
        <rFont val="Arial"/>
        <family val="2"/>
      </rPr>
      <t>Friday 7th December 2012</t>
    </r>
    <r>
      <rPr>
        <sz val="10"/>
        <rFont val="Arial"/>
        <family val="2"/>
      </rPr>
      <t xml:space="preserve">. </t>
    </r>
    <r>
      <rPr>
        <u/>
        <sz val="10"/>
        <rFont val="Arial"/>
        <family val="2"/>
      </rPr>
      <t>If possible the results should be checked locally before they are submitted.</t>
    </r>
    <r>
      <rPr>
        <sz val="10"/>
        <rFont val="Arial"/>
        <family val="2"/>
      </rPr>
      <t/>
    </r>
  </si>
  <si>
    <r>
      <t xml:space="preserve">Do not e-mail the complete workbook/file - see the instructions in the </t>
    </r>
    <r>
      <rPr>
        <b/>
        <i/>
        <sz val="10"/>
        <rFont val="Arial"/>
        <family val="2"/>
      </rPr>
      <t>Summarised Data</t>
    </r>
    <r>
      <rPr>
        <b/>
        <sz val="10"/>
        <rFont val="Arial"/>
        <family val="2"/>
      </rPr>
      <t xml:space="preserve"> sheet.</t>
    </r>
  </si>
  <si>
    <t>Use the drop-down lists of options wherever these are provided. Do not enter abbreviated text - answers must appear in full or the summary formulae will not work.</t>
  </si>
  <si>
    <t>Read me first FAQs</t>
  </si>
  <si>
    <t>ii. Can I type in the data rather than use the drop down lists?</t>
  </si>
  <si>
    <r>
      <t xml:space="preserve">No. It is </t>
    </r>
    <r>
      <rPr>
        <u/>
        <sz val="10"/>
        <rFont val="Arial"/>
        <family val="2"/>
      </rPr>
      <t>crucial</t>
    </r>
    <r>
      <rPr>
        <sz val="10"/>
        <rFont val="Arial"/>
        <family val="2"/>
      </rPr>
      <t xml:space="preserve"> to use the drop down lists as the data needs to be entered correctly or the formulae for summarising the results will not work.</t>
    </r>
  </si>
  <si>
    <t>Data Entry FAQs</t>
  </si>
  <si>
    <t>The Department of Health (England) has listed this audit in the Quality Accounts for 2012/13. All EDs are expected to participate.</t>
  </si>
  <si>
    <r>
      <t xml:space="preserve">We are aware from the 2010/11 audit that in some hospitals only limited care of renal colic cases is provided in the ED as instead care is provided directly by the in-hospital specialty team. If this is the case in your hospital, discussions should be held with local colleagues to agree a mutual approach to completing the audit. If your ED does not conduct any assessment or treatment of any renal colic cases at all (either because they go to a different hospital or because they are seen by in-hospital specialty team with no EM involvement), then please notify the College as ineligible to participate in this audit. An additional question has been added to the </t>
    </r>
    <r>
      <rPr>
        <i/>
        <sz val="10"/>
        <rFont val="Arial"/>
        <family val="2"/>
      </rPr>
      <t xml:space="preserve">Summarised Data </t>
    </r>
    <r>
      <rPr>
        <sz val="10"/>
        <rFont val="Arial"/>
        <family val="2"/>
      </rPr>
      <t>sheet for this audit about fast tracking, please answer 'Yes' to this question and explain in more detail in the comments box underneath.</t>
    </r>
  </si>
  <si>
    <t>The College would recommend CT scanning as best practice, or ultrasound. Clinical examination alone is not acceptable.</t>
  </si>
  <si>
    <t>If you have any trouble using the drop down list to enter the name of your ED (or your ED is not on the list), please record what it should be in the comments box at the bottom right of the sheet and in the covering e-mail when submitting. The same applies if you cannot change /or your name or the name of the consultant responsible for audit in your ED.</t>
  </si>
  <si>
    <t>Summarised Data FAQs</t>
  </si>
  <si>
    <t>iii. Is it compulsory to participate in this audit?</t>
  </si>
  <si>
    <t>iv. Is patient selection based on suspected renal colic or diagnosed renal colic?</t>
  </si>
  <si>
    <t>v. My ED is unable to collect the necessary numbers of cases. Can we include data from outside of the collection period?</t>
  </si>
  <si>
    <t>vi. I'm using a mac rather than a PC to complete the tool and strange things are happening!</t>
  </si>
  <si>
    <t>vii. The questions are difficult to read because of the text size - can I make the screen bigger and easier to read?</t>
  </si>
  <si>
    <t>viii. If analgesia is administered pre-hospital and then in the ED how do we record it on the data collection tool?</t>
  </si>
  <si>
    <t>ix. Do we include patients when no pain score is recorded in the first instance?</t>
  </si>
  <si>
    <t>x. One of our patients for this audit left without being seen/refused treatment. Should this patient be included in the audit?</t>
  </si>
  <si>
    <t>xi. Our hospital has a fast track policy where all patients suspected of renal colic go straight to the ward for assessment after taking bloods. We therefore have no records of results, so what should we answer?</t>
  </si>
  <si>
    <t>xii. What is an 'appropriate investigation' to rule out AAA (re: Q15a &amp; b)?</t>
  </si>
  <si>
    <t>xiii. Re: Q3 - there is no way to record that the patient self-presented (hence why no pre-hospital analgesia)</t>
  </si>
  <si>
    <t>xiv. If there is a delay between offering analgesia and administering analgesia, what time should we enter?</t>
  </si>
  <si>
    <t>xv. When should we answer that analgesia was only partially in accordance with local guidelines?</t>
  </si>
  <si>
    <t>xvi. How can I answer whether ED analgesia was in accordance with local guidelines if the patient did not accept analgesia when offered?</t>
  </si>
  <si>
    <t>xvii. When entering responses a warning symbol appears asking me to check my answers. I have checked my responses and they are all correct, but the warning is still there. What should I do?</t>
  </si>
  <si>
    <t>xviii. I'm unable to use the drop-down list to enter the name of my ED / my ED name is missing from the list / the name of our lead Consultant for audit is wrong.</t>
  </si>
  <si>
    <t>Time of arrival (or triage – whichever is earliest) (format hh:mm)</t>
  </si>
  <si>
    <r>
      <t>Time of arrival (or triage – whichever is earliest)</t>
    </r>
    <r>
      <rPr>
        <i/>
        <sz val="10"/>
        <rFont val="Arial"/>
        <family val="2"/>
      </rPr>
      <t xml:space="preserve"> (format hh:mm)</t>
    </r>
  </si>
  <si>
    <t>FINAL</t>
  </si>
  <si>
    <t>Frequently Asked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</si>
</sst>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d\-mmm\-yyyy"/>
  </numFmts>
  <fonts count="46" x14ac:knownFonts="1">
    <font>
      <sz val="10"/>
      <name val="Arial"/>
    </font>
    <font>
      <sz val="10"/>
      <name val="Arial"/>
    </font>
    <font>
      <b/>
      <sz val="14"/>
      <name val="Arial"/>
      <family val="2"/>
    </font>
    <font>
      <sz val="10"/>
      <name val="Arial"/>
      <family val="2"/>
    </font>
    <font>
      <b/>
      <sz val="11"/>
      <name val="Arial"/>
      <family val="2"/>
    </font>
    <font>
      <b/>
      <sz val="8"/>
      <name val="Arial"/>
      <family val="2"/>
    </font>
    <font>
      <b/>
      <sz val="12"/>
      <color indexed="10"/>
      <name val="Arial"/>
      <family val="2"/>
    </font>
    <font>
      <sz val="8"/>
      <name val="Arial"/>
      <family val="2"/>
    </font>
    <font>
      <b/>
      <sz val="9"/>
      <name val="Arial"/>
      <family val="2"/>
    </font>
    <font>
      <b/>
      <i/>
      <sz val="10"/>
      <name val="Arial"/>
      <family val="2"/>
    </font>
    <font>
      <sz val="9"/>
      <name val="Arial"/>
      <family val="2"/>
    </font>
    <font>
      <b/>
      <sz val="10"/>
      <name val="Arial"/>
      <family val="2"/>
    </font>
    <font>
      <sz val="11"/>
      <name val="Century Gothic"/>
      <family val="2"/>
    </font>
    <font>
      <sz val="8"/>
      <name val="Arial"/>
      <family val="2"/>
    </font>
    <font>
      <i/>
      <sz val="10"/>
      <name val="Arial"/>
      <family val="2"/>
    </font>
    <font>
      <u/>
      <sz val="11"/>
      <name val="Century Gothic"/>
      <family val="2"/>
    </font>
    <font>
      <b/>
      <sz val="10"/>
      <color indexed="10"/>
      <name val="Arial"/>
      <family val="2"/>
    </font>
    <font>
      <b/>
      <sz val="10"/>
      <color indexed="12"/>
      <name val="Arial"/>
      <family val="2"/>
    </font>
    <font>
      <sz val="10"/>
      <color indexed="12"/>
      <name val="Arial"/>
      <family val="2"/>
    </font>
    <font>
      <b/>
      <sz val="10"/>
      <color indexed="9"/>
      <name val="Arial"/>
      <family val="2"/>
    </font>
    <font>
      <b/>
      <sz val="11"/>
      <color indexed="9"/>
      <name val="Arial"/>
      <family val="2"/>
    </font>
    <font>
      <u/>
      <sz val="10"/>
      <color indexed="12"/>
      <name val="Arial"/>
      <family val="2"/>
    </font>
    <font>
      <b/>
      <sz val="10"/>
      <name val="Arial"/>
      <family val="2"/>
    </font>
    <font>
      <sz val="10"/>
      <name val="Arial Narrow"/>
      <family val="2"/>
    </font>
    <font>
      <u/>
      <sz val="10"/>
      <color indexed="12"/>
      <name val="Arial"/>
      <family val="2"/>
    </font>
    <font>
      <sz val="9"/>
      <name val="Arial Narrow"/>
      <family val="2"/>
    </font>
    <font>
      <b/>
      <u/>
      <sz val="10"/>
      <name val="Arial"/>
      <family val="2"/>
    </font>
    <font>
      <u/>
      <sz val="10"/>
      <name val="Arial"/>
      <family val="2"/>
    </font>
    <font>
      <b/>
      <sz val="12"/>
      <name val="Century Gothic"/>
      <family val="2"/>
    </font>
    <font>
      <b/>
      <sz val="16"/>
      <name val="Century Gothic"/>
      <family val="2"/>
    </font>
    <font>
      <b/>
      <sz val="16"/>
      <name val="Arial"/>
      <family val="2"/>
    </font>
    <font>
      <vertAlign val="superscript"/>
      <sz val="10"/>
      <name val="Arial"/>
      <family val="2"/>
    </font>
    <font>
      <b/>
      <u/>
      <sz val="16"/>
      <name val="Arial"/>
      <family val="2"/>
    </font>
    <font>
      <sz val="16"/>
      <name val="Arial"/>
      <family val="2"/>
    </font>
    <font>
      <sz val="18"/>
      <color indexed="10"/>
      <name val="Arial"/>
      <family val="2"/>
    </font>
    <font>
      <sz val="18"/>
      <name val="Arial"/>
      <family val="2"/>
    </font>
    <font>
      <b/>
      <i/>
      <sz val="10"/>
      <color indexed="12"/>
      <name val="Arial"/>
      <family val="2"/>
    </font>
    <font>
      <b/>
      <i/>
      <sz val="12"/>
      <name val="Arial"/>
      <family val="2"/>
    </font>
    <font>
      <b/>
      <i/>
      <u/>
      <sz val="12"/>
      <name val="Arial"/>
      <family val="2"/>
    </font>
    <font>
      <sz val="12"/>
      <name val="Arial"/>
      <family val="2"/>
    </font>
    <font>
      <strike/>
      <sz val="8"/>
      <name val="Arial"/>
      <family val="2"/>
    </font>
    <font>
      <sz val="8"/>
      <color indexed="8"/>
      <name val="Arial"/>
      <family val="2"/>
    </font>
    <font>
      <b/>
      <sz val="20"/>
      <color indexed="10"/>
      <name val="Arial"/>
      <family val="2"/>
    </font>
    <font>
      <sz val="10"/>
      <color rgb="FFFF0000"/>
      <name val="Arial"/>
      <family val="2"/>
    </font>
    <font>
      <b/>
      <i/>
      <sz val="10"/>
      <color rgb="FFFF0000"/>
      <name val="Arial"/>
      <family val="2"/>
    </font>
    <font>
      <b/>
      <sz val="11"/>
      <color theme="0"/>
      <name val="Arial"/>
      <family val="2"/>
    </font>
  </fonts>
  <fills count="1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0000"/>
        <bgColor indexed="64"/>
      </patternFill>
    </fill>
    <fill>
      <patternFill patternType="solid">
        <fgColor theme="3"/>
        <bgColor indexed="64"/>
      </patternFill>
    </fill>
    <fill>
      <patternFill patternType="solid">
        <fgColor rgb="FF7030A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s>
  <cellStyleXfs count="2">
    <xf numFmtId="0" fontId="0" fillId="0" borderId="0"/>
    <xf numFmtId="0" fontId="21" fillId="0" borderId="0" applyNumberFormat="0" applyFill="0" applyBorder="0" applyAlignment="0" applyProtection="0">
      <alignment vertical="top"/>
      <protection locked="0"/>
    </xf>
  </cellStyleXfs>
  <cellXfs count="277">
    <xf numFmtId="0" fontId="0" fillId="0" borderId="0" xfId="0"/>
    <xf numFmtId="0" fontId="3" fillId="0" borderId="0" xfId="0" applyFont="1" applyAlignment="1" applyProtection="1">
      <alignment wrapText="1"/>
    </xf>
    <xf numFmtId="0" fontId="3" fillId="0" borderId="0" xfId="0" applyFont="1" applyAlignment="1" applyProtection="1">
      <alignment horizontal="center" wrapText="1"/>
    </xf>
    <xf numFmtId="0" fontId="3" fillId="0" borderId="0" xfId="0" applyFont="1" applyFill="1" applyAlignment="1" applyProtection="1">
      <alignment wrapText="1"/>
    </xf>
    <xf numFmtId="0" fontId="3" fillId="0" borderId="0" xfId="0" applyFont="1" applyFill="1" applyBorder="1" applyAlignment="1" applyProtection="1">
      <alignment horizontal="left" wrapText="1"/>
    </xf>
    <xf numFmtId="0" fontId="12" fillId="0" borderId="0" xfId="0" applyFont="1" applyAlignment="1">
      <alignment horizontal="left" vertical="top" wrapText="1"/>
    </xf>
    <xf numFmtId="0" fontId="12" fillId="0" borderId="0" xfId="0" applyFont="1" applyAlignment="1">
      <alignment vertical="top" wrapText="1"/>
    </xf>
    <xf numFmtId="49" fontId="10" fillId="0" borderId="1" xfId="0" applyNumberFormat="1" applyFont="1" applyBorder="1" applyAlignment="1" applyProtection="1">
      <alignment horizontal="center" vertical="center" wrapText="1"/>
      <protection locked="0"/>
    </xf>
    <xf numFmtId="0" fontId="3" fillId="0" borderId="0" xfId="0" applyFont="1" applyAlignment="1" applyProtection="1">
      <alignment vertical="center"/>
    </xf>
    <xf numFmtId="0" fontId="0" fillId="0" borderId="0" xfId="0" applyAlignment="1">
      <alignment vertical="top"/>
    </xf>
    <xf numFmtId="0" fontId="0" fillId="0" borderId="0" xfId="0" applyAlignment="1">
      <alignment vertical="top" wrapText="1"/>
    </xf>
    <xf numFmtId="0" fontId="15" fillId="0" borderId="0" xfId="0" applyFont="1" applyAlignment="1">
      <alignment vertical="top" wrapText="1"/>
    </xf>
    <xf numFmtId="164" fontId="10" fillId="2" borderId="1" xfId="0" applyNumberFormat="1" applyFont="1" applyFill="1" applyBorder="1" applyAlignment="1" applyProtection="1">
      <alignment horizontal="center" wrapText="1"/>
    </xf>
    <xf numFmtId="164" fontId="10" fillId="2" borderId="1"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Protection="1"/>
    <xf numFmtId="0" fontId="17" fillId="0" borderId="0" xfId="0" applyFont="1" applyBorder="1" applyAlignment="1" applyProtection="1">
      <alignment horizontal="center"/>
    </xf>
    <xf numFmtId="0" fontId="4" fillId="0" borderId="0" xfId="0" applyFont="1" applyBorder="1" applyAlignment="1" applyProtection="1">
      <alignment horizontal="center"/>
    </xf>
    <xf numFmtId="0" fontId="0" fillId="0" borderId="0" xfId="0" applyAlignment="1" applyProtection="1">
      <alignment horizontal="right"/>
    </xf>
    <xf numFmtId="0" fontId="18" fillId="0" borderId="0" xfId="0" applyFont="1" applyBorder="1" applyAlignment="1" applyProtection="1">
      <alignment horizontal="left"/>
    </xf>
    <xf numFmtId="0" fontId="1" fillId="0" borderId="0" xfId="0" applyFont="1" applyAlignment="1" applyProtection="1">
      <alignment horizontal="center"/>
    </xf>
    <xf numFmtId="0" fontId="22" fillId="0" borderId="0" xfId="0" applyFont="1" applyBorder="1" applyAlignment="1" applyProtection="1">
      <alignment horizontal="right"/>
    </xf>
    <xf numFmtId="0" fontId="1" fillId="0" borderId="0" xfId="0" applyFont="1" applyProtection="1"/>
    <xf numFmtId="0" fontId="22" fillId="0" borderId="0" xfId="0" applyFont="1" applyBorder="1" applyAlignment="1" applyProtection="1">
      <alignment horizontal="left"/>
    </xf>
    <xf numFmtId="0" fontId="22" fillId="0" borderId="0" xfId="0" applyFont="1" applyBorder="1" applyAlignment="1" applyProtection="1">
      <alignment horizontal="center"/>
    </xf>
    <xf numFmtId="0" fontId="1" fillId="0" borderId="0" xfId="0" applyFont="1" applyAlignment="1" applyProtection="1">
      <alignment horizontal="right"/>
    </xf>
    <xf numFmtId="0" fontId="11" fillId="0" borderId="0" xfId="0" applyFont="1" applyAlignment="1" applyProtection="1">
      <alignment horizontal="right"/>
    </xf>
    <xf numFmtId="0" fontId="23" fillId="0" borderId="0" xfId="0" applyFont="1" applyProtection="1"/>
    <xf numFmtId="0" fontId="11" fillId="0" borderId="0" xfId="0" applyFont="1" applyBorder="1" applyAlignment="1" applyProtection="1">
      <alignment horizontal="right"/>
    </xf>
    <xf numFmtId="0" fontId="11" fillId="0" borderId="0" xfId="0" applyFont="1" applyProtection="1"/>
    <xf numFmtId="0" fontId="0" fillId="0" borderId="2" xfId="0" applyBorder="1" applyProtection="1"/>
    <xf numFmtId="0" fontId="11" fillId="0" borderId="0" xfId="0" applyFont="1" applyAlignment="1" applyProtection="1">
      <alignment vertical="center" wrapText="1"/>
    </xf>
    <xf numFmtId="0" fontId="3" fillId="0" borderId="3" xfId="0" applyFont="1" applyBorder="1" applyAlignment="1" applyProtection="1">
      <alignment horizontal="center" vertical="center" wrapText="1"/>
    </xf>
    <xf numFmtId="20"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3" fillId="2" borderId="1" xfId="0"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vertical="center"/>
    </xf>
    <xf numFmtId="0" fontId="3" fillId="2" borderId="1" xfId="0" applyFont="1" applyFill="1" applyBorder="1" applyAlignment="1" applyProtection="1">
      <alignment wrapText="1"/>
    </xf>
    <xf numFmtId="0" fontId="0" fillId="3" borderId="1" xfId="0" applyFill="1" applyBorder="1" applyAlignment="1" applyProtection="1">
      <alignment horizontal="center" vertical="center"/>
    </xf>
    <xf numFmtId="0" fontId="7" fillId="0" borderId="0" xfId="0" applyFont="1" applyFill="1"/>
    <xf numFmtId="0" fontId="3" fillId="0" borderId="0" xfId="0" applyFont="1" applyAlignment="1">
      <alignment vertical="top" wrapText="1"/>
    </xf>
    <xf numFmtId="0" fontId="3" fillId="0" borderId="0" xfId="0" applyFont="1" applyAlignment="1">
      <alignment horizontal="left" vertical="top" wrapText="1"/>
    </xf>
    <xf numFmtId="0" fontId="28" fillId="0" borderId="0" xfId="0" applyFont="1" applyAlignment="1">
      <alignment horizontal="center" vertical="top" wrapText="1"/>
    </xf>
    <xf numFmtId="0" fontId="11" fillId="0" borderId="0" xfId="0" applyFont="1" applyAlignment="1">
      <alignment vertical="top" wrapText="1"/>
    </xf>
    <xf numFmtId="0" fontId="3" fillId="0" borderId="0" xfId="0" quotePrefix="1" applyFont="1" applyAlignment="1" applyProtection="1">
      <alignment horizontal="center" wrapText="1"/>
    </xf>
    <xf numFmtId="0" fontId="0" fillId="0" borderId="0" xfId="0" applyBorder="1" applyProtection="1"/>
    <xf numFmtId="0" fontId="0" fillId="0" borderId="0" xfId="0" applyAlignment="1" applyProtection="1">
      <alignment vertical="center"/>
    </xf>
    <xf numFmtId="0" fontId="14" fillId="0" borderId="0" xfId="0" applyFont="1" applyFill="1" applyBorder="1" applyAlignment="1" applyProtection="1">
      <alignment horizontal="left" vertical="center" wrapText="1"/>
    </xf>
    <xf numFmtId="0" fontId="0" fillId="0" borderId="0" xfId="0" applyAlignment="1" applyProtection="1"/>
    <xf numFmtId="0" fontId="25" fillId="0" borderId="0" xfId="0" applyFont="1" applyBorder="1" applyAlignment="1" applyProtection="1"/>
    <xf numFmtId="15" fontId="0" fillId="3" borderId="1" xfId="0" applyNumberFormat="1" applyFill="1" applyBorder="1" applyProtection="1">
      <protection locked="0"/>
    </xf>
    <xf numFmtId="0" fontId="1" fillId="0" borderId="0" xfId="0" applyFont="1" applyAlignment="1" applyProtection="1">
      <alignment vertical="center"/>
    </xf>
    <xf numFmtId="0" fontId="1" fillId="2" borderId="1" xfId="0" applyFont="1" applyFill="1" applyBorder="1" applyAlignment="1" applyProtection="1">
      <alignment vertical="center"/>
    </xf>
    <xf numFmtId="0" fontId="0" fillId="2" borderId="1" xfId="0" applyFill="1" applyBorder="1" applyProtection="1"/>
    <xf numFmtId="0" fontId="0" fillId="2" borderId="1" xfId="0" applyFill="1" applyBorder="1" applyAlignment="1" applyProtection="1">
      <alignment horizontal="center"/>
    </xf>
    <xf numFmtId="0" fontId="0" fillId="0" borderId="0" xfId="0" applyAlignment="1" applyProtection="1">
      <alignment horizontal="left"/>
    </xf>
    <xf numFmtId="0" fontId="0" fillId="4" borderId="0" xfId="0" applyFill="1" applyAlignment="1" applyProtection="1">
      <alignment horizontal="center"/>
    </xf>
    <xf numFmtId="0" fontId="3" fillId="4" borderId="0" xfId="0" applyFont="1" applyFill="1" applyAlignment="1" applyProtection="1">
      <alignment horizontal="left" wrapText="1"/>
    </xf>
    <xf numFmtId="0" fontId="0" fillId="4" borderId="0" xfId="0" applyFill="1" applyProtection="1"/>
    <xf numFmtId="164" fontId="10" fillId="2" borderId="4" xfId="0" applyNumberFormat="1" applyFont="1" applyFill="1" applyBorder="1" applyAlignment="1" applyProtection="1">
      <alignment horizontal="center"/>
    </xf>
    <xf numFmtId="49" fontId="10" fillId="0" borderId="1" xfId="0" applyNumberFormat="1" applyFont="1" applyBorder="1" applyAlignment="1" applyProtection="1">
      <alignment horizontal="center" vertical="center"/>
      <protection locked="0"/>
    </xf>
    <xf numFmtId="0" fontId="3" fillId="0" borderId="0" xfId="0" applyFont="1" applyAlignment="1">
      <alignment vertical="top"/>
    </xf>
    <xf numFmtId="0" fontId="2" fillId="0" borderId="0" xfId="0" applyFont="1" applyAlignment="1">
      <alignment horizontal="left" vertical="top" wrapText="1"/>
    </xf>
    <xf numFmtId="0" fontId="30" fillId="4" borderId="0" xfId="0" applyFont="1" applyFill="1" applyAlignment="1">
      <alignment horizontal="left" wrapText="1"/>
    </xf>
    <xf numFmtId="0" fontId="33" fillId="0" borderId="0" xfId="0" applyFont="1" applyAlignment="1" applyProtection="1">
      <alignment wrapText="1"/>
    </xf>
    <xf numFmtId="0" fontId="32" fillId="4" borderId="0" xfId="0" applyFont="1" applyFill="1" applyAlignment="1" applyProtection="1">
      <alignment horizontal="center"/>
    </xf>
    <xf numFmtId="0" fontId="33" fillId="4" borderId="0" xfId="0" applyFont="1" applyFill="1" applyAlignment="1" applyProtection="1">
      <alignment horizontal="center" wrapText="1"/>
    </xf>
    <xf numFmtId="0" fontId="33" fillId="4" borderId="0" xfId="0" applyFont="1" applyFill="1" applyAlignment="1" applyProtection="1">
      <alignment wrapText="1"/>
    </xf>
    <xf numFmtId="0" fontId="3" fillId="4" borderId="5" xfId="0" applyFont="1" applyFill="1" applyBorder="1" applyAlignment="1" applyProtection="1">
      <alignment horizontal="center" wrapText="1"/>
    </xf>
    <xf numFmtId="0" fontId="3" fillId="4" borderId="6" xfId="0" applyFont="1" applyFill="1" applyBorder="1" applyAlignment="1" applyProtection="1">
      <alignment horizontal="left" vertical="center"/>
    </xf>
    <xf numFmtId="0" fontId="11" fillId="4" borderId="7" xfId="0" applyFont="1" applyFill="1" applyBorder="1" applyAlignment="1" applyProtection="1">
      <alignment horizontal="left" vertical="center" wrapText="1"/>
    </xf>
    <xf numFmtId="0" fontId="11" fillId="4" borderId="7" xfId="0" applyFont="1" applyFill="1" applyBorder="1" applyAlignment="1" applyProtection="1">
      <alignment vertical="center" wrapText="1"/>
    </xf>
    <xf numFmtId="0" fontId="9" fillId="4" borderId="7" xfId="0" applyFont="1" applyFill="1" applyBorder="1" applyAlignment="1" applyProtection="1">
      <alignment horizontal="left"/>
    </xf>
    <xf numFmtId="0" fontId="3" fillId="4" borderId="8" xfId="0" applyFont="1" applyFill="1" applyBorder="1" applyAlignment="1" applyProtection="1">
      <alignment horizontal="left"/>
    </xf>
    <xf numFmtId="0" fontId="11" fillId="4" borderId="1" xfId="0" applyFont="1" applyFill="1" applyBorder="1" applyProtection="1"/>
    <xf numFmtId="0" fontId="11" fillId="4" borderId="4" xfId="0" applyFont="1"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Alignment="1" applyProtection="1">
      <alignment vertical="center"/>
    </xf>
    <xf numFmtId="0" fontId="10" fillId="4" borderId="12" xfId="0" applyFont="1" applyFill="1" applyBorder="1" applyAlignment="1" applyProtection="1">
      <alignment horizontal="center"/>
    </xf>
    <xf numFmtId="0" fontId="10" fillId="4" borderId="1" xfId="0" applyFont="1" applyFill="1" applyBorder="1" applyAlignment="1" applyProtection="1">
      <alignment horizontal="center"/>
    </xf>
    <xf numFmtId="0" fontId="3" fillId="4" borderId="13" xfId="0" applyFont="1" applyFill="1" applyBorder="1" applyAlignment="1" applyProtection="1">
      <alignment wrapText="1"/>
    </xf>
    <xf numFmtId="0" fontId="1" fillId="4" borderId="11" xfId="0" applyFont="1" applyFill="1" applyBorder="1" applyAlignment="1" applyProtection="1">
      <alignment vertical="center"/>
    </xf>
    <xf numFmtId="0" fontId="0" fillId="4" borderId="14" xfId="0" applyFill="1" applyBorder="1" applyProtection="1"/>
    <xf numFmtId="0" fontId="0" fillId="4" borderId="10" xfId="0" applyFill="1" applyBorder="1" applyAlignment="1" applyProtection="1">
      <alignment horizontal="center"/>
    </xf>
    <xf numFmtId="0" fontId="14" fillId="0" borderId="0" xfId="0" applyFont="1" applyAlignment="1">
      <alignment vertical="top" wrapText="1"/>
    </xf>
    <xf numFmtId="0" fontId="11" fillId="0" borderId="0" xfId="0" applyFont="1" applyAlignment="1" applyProtection="1">
      <alignment horizontal="right" vertical="center"/>
    </xf>
    <xf numFmtId="0" fontId="11" fillId="0" borderId="0" xfId="0" applyFont="1" applyAlignment="1">
      <alignment horizontal="center" vertical="top"/>
    </xf>
    <xf numFmtId="0" fontId="30" fillId="0" borderId="0" xfId="0" applyFont="1" applyAlignment="1">
      <alignment vertical="top"/>
    </xf>
    <xf numFmtId="0" fontId="11" fillId="0" borderId="0" xfId="0" applyFont="1" applyAlignment="1">
      <alignment vertical="top"/>
    </xf>
    <xf numFmtId="0" fontId="0" fillId="0" borderId="0" xfId="0" applyAlignment="1">
      <alignment horizontal="center" vertical="top"/>
    </xf>
    <xf numFmtId="0" fontId="14" fillId="0" borderId="0" xfId="0" applyFont="1" applyAlignment="1">
      <alignment vertical="top"/>
    </xf>
    <xf numFmtId="0" fontId="3" fillId="0" borderId="0" xfId="0" applyFont="1" applyAlignment="1">
      <alignment horizontal="center" vertical="top"/>
    </xf>
    <xf numFmtId="0" fontId="14" fillId="0" borderId="0" xfId="0" applyFont="1" applyAlignment="1">
      <alignment horizontal="left" vertical="top" wrapText="1"/>
    </xf>
    <xf numFmtId="0" fontId="11" fillId="4" borderId="15" xfId="0" applyFont="1" applyFill="1" applyBorder="1" applyProtection="1"/>
    <xf numFmtId="0" fontId="3" fillId="4" borderId="16" xfId="0" applyFont="1" applyFill="1" applyBorder="1" applyAlignment="1" applyProtection="1">
      <alignment vertical="center"/>
    </xf>
    <xf numFmtId="0" fontId="11" fillId="0" borderId="0" xfId="0" applyFont="1" applyAlignment="1">
      <alignment wrapText="1"/>
    </xf>
    <xf numFmtId="0" fontId="3" fillId="0" borderId="0" xfId="0" applyFont="1" applyAlignment="1">
      <alignment wrapText="1"/>
    </xf>
    <xf numFmtId="0" fontId="16" fillId="4" borderId="17" xfId="0" applyFont="1" applyFill="1" applyBorder="1" applyAlignment="1" applyProtection="1">
      <alignment horizontal="center" vertical="top" wrapText="1"/>
    </xf>
    <xf numFmtId="0" fontId="3" fillId="4" borderId="6" xfId="0" applyFont="1" applyFill="1" applyBorder="1" applyAlignment="1" applyProtection="1">
      <alignment horizontal="center" vertical="center"/>
    </xf>
    <xf numFmtId="0" fontId="0" fillId="4" borderId="18" xfId="0" applyFill="1" applyBorder="1" applyProtection="1"/>
    <xf numFmtId="0" fontId="0" fillId="4" borderId="19" xfId="0" applyFill="1" applyBorder="1" applyProtection="1"/>
    <xf numFmtId="165" fontId="10" fillId="0" borderId="1" xfId="0" applyNumberFormat="1" applyFont="1" applyBorder="1" applyAlignment="1" applyProtection="1">
      <alignment horizontal="center" vertical="center"/>
      <protection locked="0"/>
    </xf>
    <xf numFmtId="0" fontId="1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12" fillId="0" borderId="0" xfId="0" applyFont="1" applyAlignment="1">
      <alignment vertical="center" wrapText="1"/>
    </xf>
    <xf numFmtId="0" fontId="3"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left" vertical="center" wrapText="1"/>
    </xf>
    <xf numFmtId="0" fontId="31" fillId="0" borderId="0" xfId="0" applyFont="1" applyAlignment="1">
      <alignment vertical="center" wrapText="1"/>
    </xf>
    <xf numFmtId="0" fontId="12" fillId="0" borderId="0" xfId="0" applyFont="1" applyAlignment="1">
      <alignment horizontal="left" vertical="center" wrapText="1"/>
    </xf>
    <xf numFmtId="0" fontId="29" fillId="5" borderId="0" xfId="0" applyFont="1" applyFill="1" applyAlignment="1">
      <alignment horizontal="left" vertical="center" wrapText="1"/>
    </xf>
    <xf numFmtId="0" fontId="12" fillId="5" borderId="0" xfId="0" applyFont="1" applyFill="1" applyAlignment="1">
      <alignment vertical="center" wrapText="1"/>
    </xf>
    <xf numFmtId="0" fontId="3" fillId="0" borderId="0" xfId="0" applyFont="1" applyAlignment="1">
      <alignment horizontal="center" vertical="center" wrapText="1"/>
    </xf>
    <xf numFmtId="0" fontId="27"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Fill="1" applyAlignment="1">
      <alignment horizontal="center" vertical="top"/>
    </xf>
    <xf numFmtId="0" fontId="11" fillId="0" borderId="0" xfId="0" applyFont="1" applyFill="1" applyAlignment="1">
      <alignment vertical="top"/>
    </xf>
    <xf numFmtId="0" fontId="0" fillId="0" borderId="0" xfId="0" applyFill="1" applyAlignment="1">
      <alignment vertical="top"/>
    </xf>
    <xf numFmtId="0" fontId="14" fillId="0" borderId="0" xfId="0" applyFont="1" applyFill="1" applyAlignment="1">
      <alignment vertical="top"/>
    </xf>
    <xf numFmtId="0" fontId="0" fillId="0" borderId="0" xfId="0"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vertical="center"/>
    </xf>
    <xf numFmtId="9" fontId="0" fillId="6" borderId="1" xfId="0" applyNumberFormat="1" applyFill="1" applyBorder="1" applyAlignment="1" applyProtection="1">
      <alignment horizontal="center" vertical="center"/>
    </xf>
    <xf numFmtId="0" fontId="25" fillId="0" borderId="0" xfId="0" applyFont="1" applyBorder="1" applyAlignment="1" applyProtection="1">
      <protection locked="0"/>
    </xf>
    <xf numFmtId="0" fontId="0" fillId="6" borderId="1" xfId="0" applyFill="1" applyBorder="1" applyAlignment="1" applyProtection="1">
      <alignment horizontal="center" vertical="center"/>
    </xf>
    <xf numFmtId="0" fontId="0" fillId="6" borderId="1" xfId="0" applyFill="1" applyBorder="1" applyAlignment="1" applyProtection="1">
      <alignment vertical="center"/>
    </xf>
    <xf numFmtId="0" fontId="0" fillId="0" borderId="0" xfId="0" applyFill="1" applyBorder="1" applyProtection="1"/>
    <xf numFmtId="0" fontId="0" fillId="0" borderId="0" xfId="0" applyFill="1" applyAlignment="1" applyProtection="1">
      <alignment vertical="center"/>
    </xf>
    <xf numFmtId="9" fontId="0" fillId="6" borderId="1" xfId="0" applyNumberFormat="1" applyFill="1" applyBorder="1" applyAlignment="1" applyProtection="1">
      <alignment horizontal="center"/>
    </xf>
    <xf numFmtId="0" fontId="17" fillId="7" borderId="0" xfId="0" applyFont="1" applyFill="1" applyBorder="1" applyAlignment="1" applyProtection="1">
      <alignment horizontal="left"/>
    </xf>
    <xf numFmtId="0" fontId="17" fillId="7" borderId="0" xfId="0" applyFont="1" applyFill="1" applyBorder="1" applyAlignment="1" applyProtection="1">
      <alignment horizontal="center"/>
    </xf>
    <xf numFmtId="0" fontId="4" fillId="7" borderId="0" xfId="0" applyFont="1" applyFill="1" applyBorder="1" applyAlignment="1" applyProtection="1">
      <alignment horizontal="center"/>
    </xf>
    <xf numFmtId="0" fontId="0" fillId="7" borderId="0" xfId="0" applyFill="1" applyProtection="1"/>
    <xf numFmtId="0" fontId="17" fillId="7" borderId="0" xfId="0" applyFont="1" applyFill="1" applyAlignment="1" applyProtection="1">
      <alignment vertical="center"/>
    </xf>
    <xf numFmtId="0" fontId="19" fillId="7" borderId="0" xfId="0" applyFont="1" applyFill="1" applyBorder="1" applyAlignment="1" applyProtection="1">
      <alignment horizontal="center"/>
    </xf>
    <xf numFmtId="0" fontId="20" fillId="7" borderId="0" xfId="0" applyFont="1" applyFill="1" applyBorder="1" applyAlignment="1" applyProtection="1">
      <alignment horizontal="center"/>
    </xf>
    <xf numFmtId="0" fontId="17" fillId="7" borderId="0" xfId="0" applyFont="1" applyFill="1" applyBorder="1" applyAlignment="1" applyProtection="1">
      <alignment horizontal="left" vertical="center"/>
    </xf>
    <xf numFmtId="0" fontId="6" fillId="0" borderId="0" xfId="0" applyFont="1" applyProtection="1"/>
    <xf numFmtId="1" fontId="0" fillId="3" borderId="1" xfId="0" applyNumberFormat="1" applyFill="1" applyBorder="1" applyAlignment="1" applyProtection="1">
      <alignment horizontal="center"/>
    </xf>
    <xf numFmtId="0" fontId="11" fillId="0" borderId="0" xfId="0" applyFont="1" applyFill="1" applyBorder="1" applyAlignment="1" applyProtection="1"/>
    <xf numFmtId="1" fontId="0" fillId="3" borderId="1" xfId="0" applyNumberFormat="1" applyFill="1" applyBorder="1" applyAlignment="1" applyProtection="1">
      <alignment horizontal="center" vertical="center"/>
    </xf>
    <xf numFmtId="1" fontId="0" fillId="3" borderId="20" xfId="0" applyNumberFormat="1" applyFill="1" applyBorder="1" applyAlignment="1" applyProtection="1">
      <alignment horizontal="center"/>
    </xf>
    <xf numFmtId="0" fontId="3" fillId="0" borderId="0" xfId="0" applyFont="1" applyFill="1" applyBorder="1" applyAlignment="1" applyProtection="1">
      <alignment horizontal="center" vertical="center"/>
    </xf>
    <xf numFmtId="0" fontId="18" fillId="0" borderId="0" xfId="0" applyFont="1" applyBorder="1" applyAlignment="1" applyProtection="1">
      <alignment horizontal="left"/>
      <protection locked="0"/>
    </xf>
    <xf numFmtId="0" fontId="0" fillId="4" borderId="21" xfId="0" applyFill="1" applyBorder="1" applyProtection="1"/>
    <xf numFmtId="0" fontId="6" fillId="8" borderId="22" xfId="0" applyFont="1" applyFill="1" applyBorder="1" applyAlignment="1" applyProtection="1"/>
    <xf numFmtId="0" fontId="6" fillId="8" borderId="23" xfId="0" applyFont="1" applyFill="1" applyBorder="1" applyAlignment="1" applyProtection="1">
      <alignment horizontal="left" vertical="center"/>
    </xf>
    <xf numFmtId="0" fontId="11" fillId="4" borderId="6" xfId="0" applyFont="1" applyFill="1" applyBorder="1" applyAlignment="1" applyProtection="1">
      <alignment horizontal="left" vertical="center"/>
    </xf>
    <xf numFmtId="0" fontId="11" fillId="4" borderId="6" xfId="0" applyFont="1" applyFill="1" applyBorder="1" applyAlignment="1" applyProtection="1">
      <alignment horizontal="center" vertical="center"/>
    </xf>
    <xf numFmtId="0" fontId="7" fillId="0" borderId="0" xfId="0" applyFont="1" applyAlignment="1" applyProtection="1">
      <alignment vertical="center" wrapText="1"/>
    </xf>
    <xf numFmtId="14" fontId="7" fillId="0" borderId="0" xfId="0" applyNumberFormat="1" applyFont="1" applyAlignment="1" applyProtection="1">
      <alignment vertical="center" wrapText="1"/>
    </xf>
    <xf numFmtId="0" fontId="7" fillId="0" borderId="0" xfId="0" applyFont="1" applyAlignment="1" applyProtection="1">
      <alignment horizontal="center" vertical="center" wrapText="1"/>
    </xf>
    <xf numFmtId="0" fontId="3" fillId="4" borderId="0" xfId="0" applyFont="1" applyFill="1" applyBorder="1" applyAlignment="1" applyProtection="1">
      <alignment vertical="top" wrapText="1"/>
    </xf>
    <xf numFmtId="0" fontId="0" fillId="4" borderId="0" xfId="0" applyFill="1"/>
    <xf numFmtId="0" fontId="7" fillId="0" borderId="0" xfId="0" applyFont="1" applyFill="1" applyAlignment="1">
      <alignment wrapText="1"/>
    </xf>
    <xf numFmtId="22" fontId="7" fillId="0" borderId="0" xfId="0" applyNumberFormat="1" applyFont="1" applyFill="1"/>
    <xf numFmtId="0" fontId="3" fillId="0" borderId="0" xfId="0" applyFont="1" applyFill="1"/>
    <xf numFmtId="0" fontId="40" fillId="0" borderId="0" xfId="0" applyFont="1" applyFill="1"/>
    <xf numFmtId="0" fontId="41" fillId="0" borderId="0" xfId="0" applyFont="1"/>
    <xf numFmtId="14" fontId="7" fillId="0" borderId="0" xfId="0" applyNumberFormat="1" applyFont="1" applyFill="1"/>
    <xf numFmtId="0" fontId="3" fillId="0" borderId="0" xfId="0" applyFont="1" applyFill="1" applyAlignment="1">
      <alignment vertical="top" wrapText="1"/>
    </xf>
    <xf numFmtId="0" fontId="12" fillId="0" borderId="0" xfId="0" applyFont="1" applyFill="1" applyAlignment="1">
      <alignment vertical="top" wrapText="1"/>
    </xf>
    <xf numFmtId="0" fontId="43" fillId="0" borderId="0" xfId="0" applyFont="1" applyAlignment="1" applyProtection="1">
      <alignment horizontal="right"/>
    </xf>
    <xf numFmtId="0" fontId="11" fillId="4" borderId="8" xfId="0" applyFont="1" applyFill="1" applyBorder="1" applyAlignment="1" applyProtection="1">
      <alignment vertical="center" wrapText="1"/>
    </xf>
    <xf numFmtId="0" fontId="1" fillId="2" borderId="0" xfId="0" applyFont="1" applyFill="1" applyBorder="1" applyAlignment="1" applyProtection="1">
      <alignment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3" fillId="2" borderId="1" xfId="0" applyFont="1" applyFill="1" applyBorder="1" applyProtection="1"/>
    <xf numFmtId="0" fontId="3" fillId="2" borderId="1" xfId="0" applyFont="1" applyFill="1" applyBorder="1" applyAlignment="1" applyProtection="1">
      <alignment horizontal="center"/>
    </xf>
    <xf numFmtId="0" fontId="3" fillId="4" borderId="0" xfId="0" applyFont="1" applyFill="1" applyProtection="1"/>
    <xf numFmtId="0" fontId="11" fillId="0" borderId="0" xfId="0" applyFont="1" applyBorder="1" applyProtection="1"/>
    <xf numFmtId="0" fontId="10" fillId="0" borderId="0" xfId="0" applyFont="1" applyBorder="1" applyAlignment="1" applyProtection="1">
      <alignment vertical="top"/>
    </xf>
    <xf numFmtId="0" fontId="25" fillId="0" borderId="0" xfId="0" applyFont="1" applyBorder="1" applyAlignment="1" applyProtection="1">
      <alignment vertical="top"/>
    </xf>
    <xf numFmtId="0" fontId="3" fillId="10" borderId="1" xfId="0" applyFont="1" applyFill="1" applyBorder="1" applyAlignment="1" applyProtection="1">
      <alignment horizontal="center" vertical="center"/>
    </xf>
    <xf numFmtId="0" fontId="3" fillId="10"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xf>
    <xf numFmtId="0" fontId="0" fillId="10" borderId="1" xfId="0" applyFill="1" applyBorder="1" applyAlignment="1" applyProtection="1">
      <alignment vertical="center"/>
    </xf>
    <xf numFmtId="0" fontId="3" fillId="10" borderId="1" xfId="0" applyFont="1" applyFill="1" applyBorder="1" applyAlignment="1" applyProtection="1">
      <alignment horizontal="center"/>
    </xf>
    <xf numFmtId="0" fontId="3" fillId="10" borderId="24" xfId="0" applyFont="1" applyFill="1" applyBorder="1" applyAlignment="1" applyProtection="1">
      <alignment horizontal="center"/>
    </xf>
    <xf numFmtId="0" fontId="3" fillId="10" borderId="20" xfId="0" applyFont="1" applyFill="1" applyBorder="1" applyAlignment="1" applyProtection="1">
      <alignment horizontal="center" vertical="center" wrapText="1"/>
    </xf>
    <xf numFmtId="0" fontId="0" fillId="10" borderId="1" xfId="0" applyFill="1" applyBorder="1" applyAlignment="1" applyProtection="1">
      <alignment vertical="center" wrapText="1"/>
    </xf>
    <xf numFmtId="0" fontId="0" fillId="10" borderId="1" xfId="0" applyFill="1" applyBorder="1" applyAlignment="1" applyProtection="1">
      <alignment horizontal="center" vertical="center"/>
    </xf>
    <xf numFmtId="0" fontId="0" fillId="10" borderId="1" xfId="0" applyFill="1" applyBorder="1" applyAlignment="1" applyProtection="1">
      <alignment horizontal="center" vertical="center" wrapText="1"/>
    </xf>
    <xf numFmtId="0" fontId="3" fillId="10" borderId="20" xfId="0" applyFont="1" applyFill="1" applyBorder="1" applyAlignment="1" applyProtection="1">
      <alignment horizontal="center" vertical="center"/>
    </xf>
    <xf numFmtId="0" fontId="44" fillId="0" borderId="0" xfId="0" applyFont="1" applyAlignment="1" applyProtection="1">
      <alignment vertical="center"/>
    </xf>
    <xf numFmtId="0" fontId="42" fillId="0" borderId="0" xfId="0" applyFont="1" applyAlignment="1" applyProtection="1">
      <alignment horizontal="center" vertical="center"/>
    </xf>
    <xf numFmtId="0" fontId="0" fillId="4" borderId="1" xfId="0" applyFill="1" applyBorder="1" applyProtection="1"/>
    <xf numFmtId="49" fontId="10" fillId="0" borderId="1" xfId="0" applyNumberFormat="1" applyFont="1" applyBorder="1" applyAlignment="1" applyProtection="1">
      <alignment horizontal="center" vertical="center"/>
    </xf>
    <xf numFmtId="165" fontId="10" fillId="0" borderId="1" xfId="0" applyNumberFormat="1" applyFont="1" applyBorder="1" applyAlignment="1" applyProtection="1">
      <alignment horizontal="center" vertical="center"/>
    </xf>
    <xf numFmtId="20" fontId="10" fillId="0" borderId="1" xfId="0" applyNumberFormat="1" applyFont="1" applyBorder="1" applyAlignment="1" applyProtection="1">
      <alignment horizontal="center" vertical="center"/>
    </xf>
    <xf numFmtId="0" fontId="10" fillId="0" borderId="1" xfId="0" applyFont="1" applyBorder="1" applyAlignment="1" applyProtection="1">
      <alignment horizontal="center" vertical="center"/>
    </xf>
    <xf numFmtId="49" fontId="10" fillId="0" borderId="1" xfId="0" applyNumberFormat="1" applyFont="1" applyBorder="1" applyAlignment="1" applyProtection="1">
      <alignment horizontal="center" vertical="center" wrapText="1"/>
    </xf>
    <xf numFmtId="1" fontId="0" fillId="11" borderId="33" xfId="0" applyNumberFormat="1" applyFill="1" applyBorder="1" applyAlignment="1" applyProtection="1">
      <alignment vertical="center"/>
      <protection locked="0"/>
    </xf>
    <xf numFmtId="0" fontId="11" fillId="0" borderId="0" xfId="0" applyFont="1" applyAlignment="1">
      <alignment horizontal="right" vertical="top" wrapText="1"/>
    </xf>
    <xf numFmtId="0" fontId="3" fillId="0" borderId="0" xfId="0" applyFont="1" applyFill="1" applyAlignment="1">
      <alignment wrapText="1"/>
    </xf>
    <xf numFmtId="0" fontId="45" fillId="12" borderId="0" xfId="0" applyFont="1" applyFill="1" applyAlignment="1">
      <alignment horizontal="left" vertical="top"/>
    </xf>
    <xf numFmtId="0" fontId="45" fillId="0" borderId="0" xfId="0" applyFont="1" applyFill="1" applyAlignment="1">
      <alignment horizontal="left" vertical="top"/>
    </xf>
    <xf numFmtId="0" fontId="45" fillId="13" borderId="0" xfId="0" applyFont="1" applyFill="1" applyAlignment="1">
      <alignment horizontal="left" vertical="top"/>
    </xf>
    <xf numFmtId="0" fontId="11" fillId="0" borderId="0" xfId="0" applyFont="1" applyFill="1" applyAlignment="1">
      <alignment vertical="top" wrapText="1"/>
    </xf>
    <xf numFmtId="0" fontId="0" fillId="0" borderId="0" xfId="0" applyFill="1"/>
    <xf numFmtId="0" fontId="45" fillId="14" borderId="0" xfId="0" applyFont="1" applyFill="1" applyAlignment="1">
      <alignment horizontal="left" vertical="top"/>
    </xf>
    <xf numFmtId="0" fontId="11" fillId="0" borderId="0" xfId="0" applyFont="1" applyAlignment="1">
      <alignment horizontal="left" vertical="center" wrapText="1"/>
    </xf>
    <xf numFmtId="0" fontId="26" fillId="0" borderId="0" xfId="0" applyFont="1" applyAlignment="1">
      <alignment horizontal="left" vertical="center"/>
    </xf>
    <xf numFmtId="0" fontId="3"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alignment vertical="center" wrapText="1"/>
    </xf>
    <xf numFmtId="0" fontId="26" fillId="0" borderId="0" xfId="0" applyFont="1" applyAlignment="1">
      <alignment horizontal="left" vertical="center" wrapText="1"/>
    </xf>
    <xf numFmtId="0" fontId="21" fillId="0" borderId="0" xfId="1" applyAlignment="1" applyProtection="1">
      <alignment horizontal="left" vertical="center" wrapText="1"/>
    </xf>
    <xf numFmtId="0" fontId="27" fillId="0" borderId="0" xfId="0" applyFont="1" applyAlignment="1">
      <alignment horizontal="left" vertical="center" wrapText="1"/>
    </xf>
    <xf numFmtId="0" fontId="30" fillId="4" borderId="0" xfId="0" applyFont="1" applyFill="1" applyAlignment="1">
      <alignment horizontal="left" vertical="center" wrapText="1"/>
    </xf>
    <xf numFmtId="0" fontId="26"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0" fontId="30" fillId="4" borderId="0" xfId="0" applyFont="1" applyFill="1" applyAlignment="1">
      <alignment horizontal="left" vertical="top" wrapText="1"/>
    </xf>
    <xf numFmtId="0" fontId="14" fillId="0" borderId="0" xfId="0" applyFont="1" applyAlignment="1" applyProtection="1">
      <alignment horizontal="left" wrapText="1"/>
    </xf>
    <xf numFmtId="0" fontId="34" fillId="0" borderId="0" xfId="0" applyFont="1" applyAlignment="1" applyProtection="1">
      <alignment horizontal="center" wrapText="1"/>
    </xf>
    <xf numFmtId="0" fontId="35" fillId="0" borderId="0" xfId="0" applyFont="1" applyAlignment="1" applyProtection="1">
      <alignment horizontal="center"/>
    </xf>
    <xf numFmtId="0" fontId="37" fillId="4" borderId="7" xfId="0" applyFont="1" applyFill="1" applyBorder="1" applyAlignment="1" applyProtection="1">
      <alignment horizontal="center" vertical="center" wrapText="1"/>
    </xf>
    <xf numFmtId="0" fontId="39" fillId="4" borderId="24"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wrapText="1"/>
    </xf>
    <xf numFmtId="0" fontId="6" fillId="8" borderId="25" xfId="0" applyFont="1" applyFill="1" applyBorder="1" applyAlignment="1" applyProtection="1">
      <alignment horizontal="center" vertical="center" wrapText="1"/>
    </xf>
    <xf numFmtId="0" fontId="11" fillId="4" borderId="21" xfId="0" applyFont="1" applyFill="1" applyBorder="1" applyAlignment="1" applyProtection="1">
      <alignment horizontal="left"/>
    </xf>
    <xf numFmtId="0" fontId="11" fillId="4" borderId="26" xfId="0" applyFont="1" applyFill="1" applyBorder="1" applyAlignment="1" applyProtection="1">
      <alignment horizontal="left"/>
    </xf>
    <xf numFmtId="0" fontId="9" fillId="4" borderId="7" xfId="0" applyFont="1" applyFill="1" applyBorder="1" applyAlignment="1" applyProtection="1">
      <alignment horizontal="left" vertical="center"/>
    </xf>
    <xf numFmtId="0" fontId="9" fillId="4" borderId="24" xfId="0" applyFont="1" applyFill="1" applyBorder="1" applyAlignment="1" applyProtection="1">
      <alignment horizontal="left" vertical="center"/>
    </xf>
    <xf numFmtId="0" fontId="30" fillId="4" borderId="0" xfId="0" applyFont="1" applyFill="1" applyAlignment="1" applyProtection="1">
      <alignment horizontal="left"/>
    </xf>
    <xf numFmtId="0" fontId="4" fillId="0" borderId="0" xfId="0" applyFont="1" applyAlignment="1" applyProtection="1">
      <alignment horizontal="left" wrapText="1"/>
    </xf>
    <xf numFmtId="0" fontId="5" fillId="0" borderId="0"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wrapText="1"/>
    </xf>
    <xf numFmtId="0" fontId="18" fillId="0" borderId="27" xfId="0" applyFont="1" applyBorder="1" applyAlignment="1" applyProtection="1">
      <alignment horizontal="left"/>
      <protection locked="0"/>
    </xf>
    <xf numFmtId="0" fontId="18" fillId="0" borderId="8" xfId="0" applyFont="1" applyBorder="1" applyAlignment="1" applyProtection="1">
      <alignment horizontal="left"/>
      <protection locked="0"/>
    </xf>
    <xf numFmtId="0" fontId="18" fillId="0" borderId="24" xfId="0" applyFont="1" applyBorder="1" applyAlignment="1" applyProtection="1">
      <alignment horizontal="left"/>
      <protection locked="0"/>
    </xf>
    <xf numFmtId="0" fontId="3" fillId="10" borderId="27" xfId="0" applyFont="1" applyFill="1" applyBorder="1" applyAlignment="1" applyProtection="1">
      <alignment horizontal="right"/>
    </xf>
    <xf numFmtId="0" fontId="0" fillId="10" borderId="24" xfId="0" applyFill="1" applyBorder="1" applyAlignment="1" applyProtection="1">
      <alignment horizontal="right"/>
    </xf>
    <xf numFmtId="0" fontId="3" fillId="10" borderId="1" xfId="0" applyFont="1" applyFill="1" applyBorder="1" applyAlignment="1" applyProtection="1">
      <alignment horizontal="center" vertical="top"/>
    </xf>
    <xf numFmtId="0" fontId="0" fillId="0" borderId="2" xfId="0" applyBorder="1" applyAlignment="1" applyProtection="1">
      <alignment horizontal="center"/>
    </xf>
    <xf numFmtId="0" fontId="11" fillId="10" borderId="27" xfId="0" applyFont="1" applyFill="1" applyBorder="1" applyAlignment="1" applyProtection="1">
      <alignment horizontal="center"/>
    </xf>
    <xf numFmtId="0" fontId="11" fillId="10" borderId="8" xfId="0" applyFont="1" applyFill="1" applyBorder="1" applyAlignment="1" applyProtection="1">
      <alignment horizontal="center"/>
    </xf>
    <xf numFmtId="0" fontId="11" fillId="10" borderId="24" xfId="0" applyFont="1" applyFill="1" applyBorder="1" applyAlignment="1" applyProtection="1">
      <alignment horizontal="center"/>
    </xf>
    <xf numFmtId="0" fontId="30" fillId="4" borderId="2" xfId="0" applyFont="1" applyFill="1" applyBorder="1" applyAlignment="1" applyProtection="1">
      <alignment horizontal="center"/>
    </xf>
    <xf numFmtId="0" fontId="3" fillId="0" borderId="2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24" fillId="0" borderId="27" xfId="1" applyFont="1" applyBorder="1" applyAlignment="1" applyProtection="1">
      <alignment horizontal="left"/>
      <protection locked="0"/>
    </xf>
    <xf numFmtId="0" fontId="24" fillId="0" borderId="8" xfId="1" applyFont="1" applyBorder="1" applyAlignment="1" applyProtection="1">
      <alignment horizontal="left"/>
      <protection locked="0"/>
    </xf>
    <xf numFmtId="0" fontId="11" fillId="0" borderId="0" xfId="0" applyFont="1" applyBorder="1" applyAlignment="1" applyProtection="1">
      <alignment horizontal="right" vertical="center" wrapText="1"/>
    </xf>
    <xf numFmtId="0" fontId="11" fillId="0" borderId="28" xfId="0" applyFont="1" applyBorder="1" applyAlignment="1" applyProtection="1">
      <alignment horizontal="right" vertical="center" wrapText="1"/>
    </xf>
    <xf numFmtId="1" fontId="0" fillId="3" borderId="4" xfId="0" applyNumberFormat="1" applyFill="1" applyBorder="1" applyAlignment="1" applyProtection="1">
      <alignment horizontal="center" vertical="center"/>
    </xf>
    <xf numFmtId="1" fontId="0" fillId="3" borderId="20" xfId="0" applyNumberFormat="1" applyFill="1" applyBorder="1" applyAlignment="1" applyProtection="1">
      <alignment horizontal="center" vertical="center"/>
    </xf>
    <xf numFmtId="0" fontId="18" fillId="0" borderId="0" xfId="0" applyFont="1" applyAlignment="1" applyProtection="1">
      <alignment horizontal="right"/>
    </xf>
    <xf numFmtId="0" fontId="21" fillId="0" borderId="0" xfId="1" applyAlignment="1" applyProtection="1">
      <alignment horizontal="left" vertical="center"/>
    </xf>
    <xf numFmtId="0" fontId="14" fillId="0" borderId="0" xfId="0" applyFont="1" applyFill="1" applyBorder="1" applyAlignment="1" applyProtection="1">
      <alignment horizontal="left" vertical="center" wrapText="1"/>
    </xf>
    <xf numFmtId="0" fontId="0" fillId="10" borderId="1" xfId="0" applyFill="1" applyBorder="1" applyAlignment="1" applyProtection="1">
      <alignment horizontal="right"/>
    </xf>
    <xf numFmtId="0" fontId="0" fillId="10" borderId="1" xfId="0" applyFill="1" applyBorder="1" applyAlignment="1" applyProtection="1">
      <alignment horizontal="right" vertical="center" wrapText="1"/>
    </xf>
    <xf numFmtId="0" fontId="0" fillId="10" borderId="1" xfId="0" applyFill="1" applyBorder="1" applyAlignment="1" applyProtection="1">
      <alignment horizontal="center" vertical="center" wrapText="1"/>
    </xf>
    <xf numFmtId="1" fontId="0" fillId="3" borderId="1" xfId="0" applyNumberFormat="1" applyFill="1" applyBorder="1" applyAlignment="1" applyProtection="1">
      <alignment horizontal="center" vertical="center"/>
    </xf>
    <xf numFmtId="0" fontId="0" fillId="0" borderId="0" xfId="0" applyFill="1" applyBorder="1" applyAlignment="1" applyProtection="1">
      <alignment horizontal="center"/>
    </xf>
    <xf numFmtId="0" fontId="11" fillId="10" borderId="1" xfId="0" applyFont="1" applyFill="1" applyBorder="1" applyAlignment="1" applyProtection="1">
      <alignment horizontal="center"/>
    </xf>
    <xf numFmtId="0" fontId="0" fillId="6" borderId="1" xfId="0" applyFill="1" applyBorder="1" applyAlignment="1" applyProtection="1">
      <alignment horizontal="center" vertical="center"/>
    </xf>
    <xf numFmtId="0" fontId="11" fillId="9" borderId="34" xfId="0" applyFont="1" applyFill="1" applyBorder="1" applyAlignment="1" applyProtection="1">
      <alignment horizontal="center" vertical="center" wrapText="1"/>
    </xf>
    <xf numFmtId="0" fontId="11" fillId="9" borderId="35" xfId="0" applyFont="1" applyFill="1" applyBorder="1" applyAlignment="1" applyProtection="1">
      <alignment horizontal="center" vertical="center" wrapText="1"/>
    </xf>
    <xf numFmtId="0" fontId="25" fillId="0" borderId="1" xfId="0" applyFont="1" applyBorder="1" applyAlignment="1" applyProtection="1">
      <alignment horizontal="center" vertical="top"/>
      <protection locked="0"/>
    </xf>
    <xf numFmtId="0" fontId="11" fillId="0" borderId="29" xfId="0" applyFont="1" applyFill="1" applyBorder="1" applyAlignment="1" applyProtection="1">
      <alignment horizontal="center" vertical="center"/>
    </xf>
    <xf numFmtId="0" fontId="0" fillId="10" borderId="30" xfId="0" applyFill="1" applyBorder="1" applyAlignment="1" applyProtection="1">
      <alignment horizontal="center" vertical="center" wrapText="1"/>
    </xf>
    <xf numFmtId="0" fontId="0" fillId="10" borderId="26" xfId="0" applyFill="1" applyBorder="1" applyAlignment="1" applyProtection="1">
      <alignment horizontal="center" vertical="center" wrapText="1"/>
    </xf>
    <xf numFmtId="0" fontId="0" fillId="10" borderId="31" xfId="0" applyFill="1" applyBorder="1" applyAlignment="1" applyProtection="1">
      <alignment horizontal="center" vertical="center" wrapText="1"/>
    </xf>
    <xf numFmtId="0" fontId="0" fillId="10" borderId="32" xfId="0" applyFill="1" applyBorder="1" applyAlignment="1" applyProtection="1">
      <alignment horizontal="center" vertical="center" wrapText="1"/>
    </xf>
  </cellXfs>
  <cellStyles count="2">
    <cellStyle name="Hyperlink" xfId="1" builtinId="8"/>
    <cellStyle name="Normal" xfId="0" builtinId="0"/>
  </cellStyles>
  <dxfs count="81">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41"/>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41"/>
        </patternFill>
      </fill>
    </dxf>
    <dxf>
      <font>
        <b/>
        <i val="0"/>
        <condense val="0"/>
        <extend val="0"/>
        <color indexed="10"/>
      </font>
    </dxf>
    <dxf>
      <font>
        <b/>
        <i val="0"/>
        <condense val="0"/>
        <extend val="0"/>
        <color indexed="10"/>
      </font>
    </dxf>
    <dxf>
      <fill>
        <patternFill>
          <bgColor indexed="27"/>
        </patternFill>
      </fill>
    </dxf>
    <dxf>
      <font>
        <b/>
        <i val="0"/>
        <condense val="0"/>
        <extend val="0"/>
        <color indexed="10"/>
      </font>
    </dxf>
    <dxf>
      <font>
        <b/>
        <i val="0"/>
        <condense val="0"/>
        <extend val="0"/>
        <color indexed="10"/>
      </font>
    </dxf>
    <dxf>
      <fill>
        <patternFill>
          <bgColor indexed="27"/>
        </patternFill>
      </fill>
    </dxf>
    <dxf>
      <font>
        <b/>
        <i val="0"/>
        <condense val="0"/>
        <extend val="0"/>
        <color indexed="10"/>
      </font>
    </dxf>
    <dxf>
      <font>
        <b/>
        <i val="0"/>
        <condense val="0"/>
        <extend val="0"/>
        <color indexed="10"/>
      </font>
    </dxf>
    <dxf>
      <fill>
        <patternFill>
          <bgColor indexed="27"/>
        </patternFill>
      </fill>
    </dxf>
    <dxf>
      <font>
        <b/>
        <i val="0"/>
        <condense val="0"/>
        <extend val="0"/>
        <color indexed="10"/>
      </font>
    </dxf>
    <dxf>
      <font>
        <b/>
        <i val="0"/>
        <condense val="0"/>
        <extend val="0"/>
        <color indexed="10"/>
      </font>
    </dxf>
    <dxf>
      <fill>
        <patternFill>
          <bgColor indexed="27"/>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41"/>
        </patternFill>
      </fill>
    </dxf>
    <dxf>
      <font>
        <b/>
        <i val="0"/>
        <condense val="0"/>
        <extend val="0"/>
        <color indexed="10"/>
      </font>
    </dxf>
    <dxf>
      <fill>
        <patternFill>
          <bgColor indexed="10"/>
        </patternFill>
      </fill>
    </dxf>
    <dxf>
      <font>
        <b/>
        <i val="0"/>
        <color rgb="FFFF0000"/>
      </font>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41"/>
        </patternFill>
      </fill>
    </dxf>
    <dxf>
      <fill>
        <patternFill>
          <bgColor indexed="10"/>
        </patternFill>
      </fill>
    </dxf>
    <dxf>
      <font>
        <b/>
        <i val="0"/>
        <condense val="0"/>
        <extend val="0"/>
        <color indexed="10"/>
      </font>
    </dxf>
    <dxf>
      <fill>
        <patternFill>
          <bgColor indexed="10"/>
        </patternFill>
      </fill>
    </dxf>
    <dxf>
      <font>
        <b/>
        <i val="0"/>
        <color rgb="FFFF000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22"/>
      </font>
      <fill>
        <patternFill>
          <bgColor indexed="41"/>
        </patternFill>
      </fill>
    </dxf>
    <dxf>
      <font>
        <condense val="0"/>
        <extend val="0"/>
        <color indexed="10"/>
      </font>
    </dxf>
    <dxf>
      <font>
        <condense val="0"/>
        <extend val="0"/>
        <color indexed="10"/>
      </font>
    </dxf>
    <dxf>
      <fill>
        <patternFill>
          <bgColor indexed="41"/>
        </patternFill>
      </fill>
    </dxf>
    <dxf>
      <font>
        <condense val="0"/>
        <extend val="0"/>
        <color indexed="10"/>
      </font>
    </dxf>
    <dxf>
      <font>
        <condense val="0"/>
        <extend val="0"/>
        <color indexed="10"/>
      </font>
    </dxf>
    <dxf>
      <fill>
        <patternFill>
          <bgColor indexed="27"/>
        </patternFill>
      </fill>
    </dxf>
    <dxf>
      <font>
        <condense val="0"/>
        <extend val="0"/>
        <color indexed="10"/>
      </font>
    </dxf>
    <dxf>
      <fill>
        <patternFill>
          <bgColor indexed="27"/>
        </patternFill>
      </fill>
    </dxf>
    <dxf>
      <font>
        <condense val="0"/>
        <extend val="0"/>
        <color indexed="10"/>
      </font>
    </dxf>
    <dxf>
      <font>
        <condense val="0"/>
        <extend val="0"/>
        <color indexed="10"/>
      </font>
    </dxf>
    <dxf>
      <fill>
        <patternFill>
          <bgColor indexed="27"/>
        </patternFill>
      </fill>
    </dxf>
    <dxf>
      <font>
        <condense val="0"/>
        <extend val="0"/>
        <color indexed="10"/>
      </font>
    </dxf>
    <dxf>
      <font>
        <condense val="0"/>
        <extend val="0"/>
        <color indexed="10"/>
      </font>
    </dxf>
    <dxf>
      <fill>
        <patternFill>
          <bgColor indexed="27"/>
        </patternFill>
      </fill>
    </dxf>
    <dxf>
      <font>
        <condense val="0"/>
        <extend val="0"/>
        <color indexed="10"/>
      </font>
    </dxf>
    <dxf>
      <font>
        <condense val="0"/>
        <extend val="0"/>
        <color indexed="10"/>
      </font>
    </dxf>
    <dxf>
      <fill>
        <patternFill>
          <bgColor indexed="27"/>
        </patternFill>
      </fill>
    </dxf>
    <dxf>
      <font>
        <condense val="0"/>
        <extend val="0"/>
        <color indexed="10"/>
      </font>
    </dxf>
    <dxf>
      <font>
        <condense val="0"/>
        <extend val="0"/>
        <color indexed="10"/>
      </font>
    </dxf>
    <dxf>
      <font>
        <condense val="0"/>
        <extend val="0"/>
        <color indexed="22"/>
      </font>
      <fill>
        <patternFill>
          <bgColor indexed="41"/>
        </patternFill>
      </fill>
    </dxf>
    <dxf>
      <font>
        <condense val="0"/>
        <extend val="0"/>
        <color indexed="10"/>
      </font>
    </dxf>
    <dxf>
      <font>
        <condense val="0"/>
        <extend val="0"/>
        <color indexed="10"/>
      </font>
    </dxf>
    <dxf>
      <fill>
        <patternFill>
          <bgColor indexed="10"/>
        </patternFill>
      </fill>
    </dxf>
    <dxf>
      <font>
        <condense val="0"/>
        <extend val="0"/>
        <color indexed="10"/>
      </font>
    </dxf>
    <dxf>
      <font>
        <condense val="0"/>
        <extend val="0"/>
        <color indexed="10"/>
      </font>
    </dxf>
    <dxf>
      <font>
        <condense val="0"/>
        <extend val="0"/>
        <color indexed="22"/>
      </font>
      <fill>
        <patternFill>
          <bgColor indexed="41"/>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ollemergencymed.ac.u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ollemergencymed.ac.uk/"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ollemergencymed.ac.uk/"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collemergencymed.ac.uk/"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collemergencymed.ac.uk/"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collemergencymed.ac.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1457325</xdr:colOff>
      <xdr:row>0</xdr:row>
      <xdr:rowOff>514350</xdr:rowOff>
    </xdr:to>
    <xdr:pic>
      <xdr:nvPicPr>
        <xdr:cNvPr id="3108" name="Picture 1" descr="CEM and wordi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9525"/>
          <a:ext cx="16954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1457325</xdr:colOff>
      <xdr:row>0</xdr:row>
      <xdr:rowOff>504825</xdr:rowOff>
    </xdr:to>
    <xdr:pic>
      <xdr:nvPicPr>
        <xdr:cNvPr id="4133" name="Picture 1" descr="CEM and wordi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0"/>
          <a:ext cx="16954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1704975</xdr:colOff>
      <xdr:row>0</xdr:row>
      <xdr:rowOff>514350</xdr:rowOff>
    </xdr:to>
    <xdr:pic>
      <xdr:nvPicPr>
        <xdr:cNvPr id="2084" name="Picture 1" descr="CEM and wordi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6954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1466850</xdr:colOff>
      <xdr:row>0</xdr:row>
      <xdr:rowOff>514350</xdr:rowOff>
    </xdr:to>
    <xdr:pic>
      <xdr:nvPicPr>
        <xdr:cNvPr id="7204" name="Picture 1" descr="CEM and wordi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9525"/>
          <a:ext cx="16954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1428750</xdr:colOff>
      <xdr:row>0</xdr:row>
      <xdr:rowOff>504825</xdr:rowOff>
    </xdr:to>
    <xdr:pic>
      <xdr:nvPicPr>
        <xdr:cNvPr id="8765" name="Picture 1" descr="CEM and wordi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0"/>
          <a:ext cx="1704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5334000</xdr:colOff>
      <xdr:row>6</xdr:row>
      <xdr:rowOff>19050</xdr:rowOff>
    </xdr:from>
    <xdr:to>
      <xdr:col>2</xdr:col>
      <xdr:colOff>180975</xdr:colOff>
      <xdr:row>6</xdr:row>
      <xdr:rowOff>161925</xdr:rowOff>
    </xdr:to>
    <xdr:cxnSp macro="">
      <xdr:nvCxnSpPr>
        <xdr:cNvPr id="8766" name="AutoShape 3"/>
        <xdr:cNvCxnSpPr>
          <a:cxnSpLocks noChangeShapeType="1"/>
        </xdr:cNvCxnSpPr>
      </xdr:nvCxnSpPr>
      <xdr:spPr bwMode="auto">
        <a:xfrm>
          <a:off x="5648325" y="1438275"/>
          <a:ext cx="381000" cy="1428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3514725</xdr:colOff>
      <xdr:row>3</xdr:row>
      <xdr:rowOff>0</xdr:rowOff>
    </xdr:from>
    <xdr:to>
      <xdr:col>1</xdr:col>
      <xdr:colOff>5514975</xdr:colOff>
      <xdr:row>7</xdr:row>
      <xdr:rowOff>238125</xdr:rowOff>
    </xdr:to>
    <xdr:sp macro="" textlink="">
      <xdr:nvSpPr>
        <xdr:cNvPr id="8196" name="Rectangle 4"/>
        <xdr:cNvSpPr>
          <a:spLocks noChangeArrowheads="1"/>
        </xdr:cNvSpPr>
      </xdr:nvSpPr>
      <xdr:spPr bwMode="auto">
        <a:xfrm>
          <a:off x="3829050" y="981075"/>
          <a:ext cx="2000250" cy="933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00"/>
              </a:solidFill>
              <a:latin typeface="Arial"/>
              <a:cs typeface="Arial"/>
            </a:rPr>
            <a:t>Do not enter patient identifiable information in this field (Do not use patient name, DOB, NHS number etc).</a:t>
          </a:r>
        </a:p>
        <a:p>
          <a:pPr algn="l" rtl="0">
            <a:defRPr sz="1000"/>
          </a:pPr>
          <a:r>
            <a:rPr lang="en-GB" sz="900" b="0" i="0" u="none" strike="noStrike" baseline="0">
              <a:solidFill>
                <a:srgbClr val="000000"/>
              </a:solidFill>
              <a:latin typeface="Arial"/>
              <a:cs typeface="Arial"/>
            </a:rPr>
            <a:t>This field is available to allow entry of a reference that helps your hospital to identify the case. </a:t>
          </a:r>
        </a:p>
      </xdr:txBody>
    </xdr:sp>
    <xdr:clientData/>
  </xdr:twoCellAnchor>
  <xdr:twoCellAnchor>
    <xdr:from>
      <xdr:col>4</xdr:col>
      <xdr:colOff>523875</xdr:colOff>
      <xdr:row>0</xdr:row>
      <xdr:rowOff>552450</xdr:rowOff>
    </xdr:from>
    <xdr:to>
      <xdr:col>6</xdr:col>
      <xdr:colOff>19050</xdr:colOff>
      <xdr:row>3</xdr:row>
      <xdr:rowOff>85725</xdr:rowOff>
    </xdr:to>
    <xdr:sp macro="" textlink="">
      <xdr:nvSpPr>
        <xdr:cNvPr id="8198" name="Rectangle 6"/>
        <xdr:cNvSpPr>
          <a:spLocks noChangeArrowheads="1"/>
        </xdr:cNvSpPr>
      </xdr:nvSpPr>
      <xdr:spPr bwMode="auto">
        <a:xfrm>
          <a:off x="8467725" y="552450"/>
          <a:ext cx="1590675" cy="514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These boxes will appear in red if there is a warning about incorrect entries (see below)</a:t>
          </a:r>
        </a:p>
      </xdr:txBody>
    </xdr:sp>
    <xdr:clientData/>
  </xdr:twoCellAnchor>
  <xdr:twoCellAnchor>
    <xdr:from>
      <xdr:col>5</xdr:col>
      <xdr:colOff>171450</xdr:colOff>
      <xdr:row>3</xdr:row>
      <xdr:rowOff>85725</xdr:rowOff>
    </xdr:from>
    <xdr:to>
      <xdr:col>5</xdr:col>
      <xdr:colOff>276225</xdr:colOff>
      <xdr:row>5</xdr:row>
      <xdr:rowOff>85725</xdr:rowOff>
    </xdr:to>
    <xdr:cxnSp macro="">
      <xdr:nvCxnSpPr>
        <xdr:cNvPr id="8769" name="AutoShape 7"/>
        <xdr:cNvCxnSpPr>
          <a:cxnSpLocks noChangeShapeType="1"/>
          <a:stCxn id="8198" idx="2"/>
        </xdr:cNvCxnSpPr>
      </xdr:nvCxnSpPr>
      <xdr:spPr bwMode="auto">
        <a:xfrm flipH="1">
          <a:off x="9163050" y="1066800"/>
          <a:ext cx="104775" cy="2381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809625</xdr:colOff>
      <xdr:row>32</xdr:row>
      <xdr:rowOff>742950</xdr:rowOff>
    </xdr:from>
    <xdr:to>
      <xdr:col>3</xdr:col>
      <xdr:colOff>990600</xdr:colOff>
      <xdr:row>33</xdr:row>
      <xdr:rowOff>142875</xdr:rowOff>
    </xdr:to>
    <xdr:sp macro="" textlink="">
      <xdr:nvSpPr>
        <xdr:cNvPr id="8200" name="Rectangle 8"/>
        <xdr:cNvSpPr>
          <a:spLocks noChangeArrowheads="1"/>
        </xdr:cNvSpPr>
      </xdr:nvSpPr>
      <xdr:spPr bwMode="auto">
        <a:xfrm>
          <a:off x="6657975" y="10077450"/>
          <a:ext cx="1228725" cy="5429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This warning appears if the date of arrival has not been entered</a:t>
          </a:r>
        </a:p>
      </xdr:txBody>
    </xdr:sp>
    <xdr:clientData/>
  </xdr:twoCellAnchor>
  <xdr:twoCellAnchor>
    <xdr:from>
      <xdr:col>3</xdr:col>
      <xdr:colOff>504825</xdr:colOff>
      <xdr:row>32</xdr:row>
      <xdr:rowOff>361950</xdr:rowOff>
    </xdr:from>
    <xdr:to>
      <xdr:col>3</xdr:col>
      <xdr:colOff>504825</xdr:colOff>
      <xdr:row>32</xdr:row>
      <xdr:rowOff>723900</xdr:rowOff>
    </xdr:to>
    <xdr:sp macro="" textlink="">
      <xdr:nvSpPr>
        <xdr:cNvPr id="8771" name="Line 9"/>
        <xdr:cNvSpPr>
          <a:spLocks noChangeShapeType="1"/>
        </xdr:cNvSpPr>
      </xdr:nvSpPr>
      <xdr:spPr bwMode="auto">
        <a:xfrm flipV="1">
          <a:off x="7400925" y="10048875"/>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8</xdr:row>
      <xdr:rowOff>83343</xdr:rowOff>
    </xdr:from>
    <xdr:to>
      <xdr:col>8</xdr:col>
      <xdr:colOff>1009650</xdr:colOff>
      <xdr:row>16</xdr:row>
      <xdr:rowOff>11906</xdr:rowOff>
    </xdr:to>
    <xdr:sp macro="" textlink="">
      <xdr:nvSpPr>
        <xdr:cNvPr id="8202" name="Rectangle 10"/>
        <xdr:cNvSpPr>
          <a:spLocks noChangeArrowheads="1"/>
        </xdr:cNvSpPr>
      </xdr:nvSpPr>
      <xdr:spPr bwMode="auto">
        <a:xfrm>
          <a:off x="11160919" y="2024062"/>
          <a:ext cx="1981200" cy="2024063"/>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FFFFFF"/>
              </a:solidFill>
              <a:latin typeface="Arial"/>
              <a:cs typeface="Arial"/>
            </a:rPr>
            <a:t>PLEASE NOTE: This example sheet does not include every warning that may appear for inconsistent data entry. If a warning does appear  please check your answers carefully - the warnings do not prevent you from submitting incorrect data.</a:t>
          </a:r>
        </a:p>
        <a:p>
          <a:pPr algn="l" rtl="0">
            <a:defRPr sz="1000"/>
          </a:pPr>
          <a:endParaRPr lang="en-GB" sz="1000" b="0" i="0" u="none" strike="noStrike" baseline="0">
            <a:solidFill>
              <a:srgbClr val="FFFFFF"/>
            </a:solidFill>
            <a:latin typeface="Arial"/>
            <a:cs typeface="Arial"/>
          </a:endParaRPr>
        </a:p>
        <a:p>
          <a:pPr algn="l" rtl="0">
            <a:defRPr sz="1000"/>
          </a:pPr>
          <a:r>
            <a:rPr lang="en-GB" sz="1000" b="0" i="0" u="none" strike="noStrike" baseline="0">
              <a:solidFill>
                <a:srgbClr val="FFFFFF"/>
              </a:solidFill>
              <a:latin typeface="Arial"/>
              <a:cs typeface="Arial"/>
            </a:rPr>
            <a:t>ONCE DATA IS SUBMITTED IT WILL NOT BE POSSIBLE TO CORRECT ANY ERRORS.</a:t>
          </a:r>
        </a:p>
      </xdr:txBody>
    </xdr:sp>
    <xdr:clientData/>
  </xdr:twoCellAnchor>
  <xdr:twoCellAnchor>
    <xdr:from>
      <xdr:col>1</xdr:col>
      <xdr:colOff>3838575</xdr:colOff>
      <xdr:row>12</xdr:row>
      <xdr:rowOff>9525</xdr:rowOff>
    </xdr:from>
    <xdr:to>
      <xdr:col>2</xdr:col>
      <xdr:colOff>295275</xdr:colOff>
      <xdr:row>15</xdr:row>
      <xdr:rowOff>38100</xdr:rowOff>
    </xdr:to>
    <xdr:sp macro="" textlink="">
      <xdr:nvSpPr>
        <xdr:cNvPr id="8203" name="Rectangle 11"/>
        <xdr:cNvSpPr>
          <a:spLocks noChangeArrowheads="1"/>
        </xdr:cNvSpPr>
      </xdr:nvSpPr>
      <xdr:spPr bwMode="auto">
        <a:xfrm>
          <a:off x="4152900" y="3019425"/>
          <a:ext cx="1990725" cy="8286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These answers will default to 'N/A' if your answer to 'Was anlgesia administered or offered' was 'Yes' or 'Not recorded'. You can change the default answer using the drop-down list.</a:t>
          </a:r>
        </a:p>
      </xdr:txBody>
    </xdr:sp>
    <xdr:clientData/>
  </xdr:twoCellAnchor>
  <xdr:twoCellAnchor>
    <xdr:from>
      <xdr:col>2</xdr:col>
      <xdr:colOff>152400</xdr:colOff>
      <xdr:row>13</xdr:row>
      <xdr:rowOff>28575</xdr:rowOff>
    </xdr:from>
    <xdr:to>
      <xdr:col>2</xdr:col>
      <xdr:colOff>371475</xdr:colOff>
      <xdr:row>13</xdr:row>
      <xdr:rowOff>123825</xdr:rowOff>
    </xdr:to>
    <xdr:sp macro="" textlink="">
      <xdr:nvSpPr>
        <xdr:cNvPr id="8774" name="Line 12"/>
        <xdr:cNvSpPr>
          <a:spLocks noChangeShapeType="1"/>
        </xdr:cNvSpPr>
      </xdr:nvSpPr>
      <xdr:spPr bwMode="auto">
        <a:xfrm>
          <a:off x="6000750" y="3305175"/>
          <a:ext cx="219075"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31</xdr:row>
      <xdr:rowOff>35717</xdr:rowOff>
    </xdr:from>
    <xdr:to>
      <xdr:col>5</xdr:col>
      <xdr:colOff>790575</xdr:colOff>
      <xdr:row>31</xdr:row>
      <xdr:rowOff>809624</xdr:rowOff>
    </xdr:to>
    <xdr:sp macro="" textlink="">
      <xdr:nvSpPr>
        <xdr:cNvPr id="8205" name="Text Box 13"/>
        <xdr:cNvSpPr txBox="1">
          <a:spLocks noChangeArrowheads="1"/>
        </xdr:cNvSpPr>
      </xdr:nvSpPr>
      <xdr:spPr bwMode="auto">
        <a:xfrm>
          <a:off x="7265194" y="8870155"/>
          <a:ext cx="2514600" cy="773907"/>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These warnings appear because  a) a time of analgesia was entered but the answer to 'was administered or offered in the ED was "No". They also ask you to check that not offereing analgesia in the ED really was in line with local guidelines.</a:t>
          </a:r>
        </a:p>
      </xdr:txBody>
    </xdr:sp>
    <xdr:clientData/>
  </xdr:twoCellAnchor>
  <xdr:twoCellAnchor>
    <xdr:from>
      <xdr:col>4</xdr:col>
      <xdr:colOff>571500</xdr:colOff>
      <xdr:row>31</xdr:row>
      <xdr:rowOff>657225</xdr:rowOff>
    </xdr:from>
    <xdr:to>
      <xdr:col>4</xdr:col>
      <xdr:colOff>571500</xdr:colOff>
      <xdr:row>32</xdr:row>
      <xdr:rowOff>28575</xdr:rowOff>
    </xdr:to>
    <xdr:sp macro="" textlink="">
      <xdr:nvSpPr>
        <xdr:cNvPr id="8776" name="Line 14"/>
        <xdr:cNvSpPr>
          <a:spLocks noChangeShapeType="1"/>
        </xdr:cNvSpPr>
      </xdr:nvSpPr>
      <xdr:spPr bwMode="auto">
        <a:xfrm>
          <a:off x="8515350" y="95250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xdr:colOff>
      <xdr:row>32</xdr:row>
      <xdr:rowOff>723900</xdr:rowOff>
    </xdr:from>
    <xdr:to>
      <xdr:col>6</xdr:col>
      <xdr:colOff>400050</xdr:colOff>
      <xdr:row>35</xdr:row>
      <xdr:rowOff>171450</xdr:rowOff>
    </xdr:to>
    <xdr:sp macro="" textlink="">
      <xdr:nvSpPr>
        <xdr:cNvPr id="8210" name="Rectangle 18"/>
        <xdr:cNvSpPr>
          <a:spLocks noChangeArrowheads="1"/>
        </xdr:cNvSpPr>
      </xdr:nvSpPr>
      <xdr:spPr bwMode="auto">
        <a:xfrm>
          <a:off x="9001125" y="10058400"/>
          <a:ext cx="1438275" cy="9715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This warning appears because  the time entered for re-evaluation of analgesia was before the time when analgesia was first administerd or offered.</a:t>
          </a:r>
        </a:p>
      </xdr:txBody>
    </xdr:sp>
    <xdr:clientData/>
  </xdr:twoCellAnchor>
  <xdr:twoCellAnchor>
    <xdr:from>
      <xdr:col>5</xdr:col>
      <xdr:colOff>619125</xdr:colOff>
      <xdr:row>32</xdr:row>
      <xdr:rowOff>371475</xdr:rowOff>
    </xdr:from>
    <xdr:to>
      <xdr:col>5</xdr:col>
      <xdr:colOff>695325</xdr:colOff>
      <xdr:row>32</xdr:row>
      <xdr:rowOff>695325</xdr:rowOff>
    </xdr:to>
    <xdr:sp macro="" textlink="">
      <xdr:nvSpPr>
        <xdr:cNvPr id="8778" name="Line 20"/>
        <xdr:cNvSpPr>
          <a:spLocks noChangeShapeType="1"/>
        </xdr:cNvSpPr>
      </xdr:nvSpPr>
      <xdr:spPr bwMode="auto">
        <a:xfrm flipH="1" flipV="1">
          <a:off x="9610725" y="10058400"/>
          <a:ext cx="762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962025</xdr:colOff>
      <xdr:row>31</xdr:row>
      <xdr:rowOff>47625</xdr:rowOff>
    </xdr:from>
    <xdr:to>
      <xdr:col>7</xdr:col>
      <xdr:colOff>95250</xdr:colOff>
      <xdr:row>31</xdr:row>
      <xdr:rowOff>800100</xdr:rowOff>
    </xdr:to>
    <xdr:sp macro="" textlink="">
      <xdr:nvSpPr>
        <xdr:cNvPr id="8215" name="Rectangle 23"/>
        <xdr:cNvSpPr>
          <a:spLocks noChangeArrowheads="1"/>
        </xdr:cNvSpPr>
      </xdr:nvSpPr>
      <xdr:spPr bwMode="auto">
        <a:xfrm>
          <a:off x="9951244" y="8882063"/>
          <a:ext cx="1228725" cy="7524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This warning appears because FBC results cannot have been recorded if an FBC was not performed.</a:t>
          </a:r>
        </a:p>
      </xdr:txBody>
    </xdr:sp>
    <xdr:clientData/>
  </xdr:twoCellAnchor>
  <xdr:twoCellAnchor>
    <xdr:from>
      <xdr:col>6</xdr:col>
      <xdr:colOff>647700</xdr:colOff>
      <xdr:row>31</xdr:row>
      <xdr:rowOff>676275</xdr:rowOff>
    </xdr:from>
    <xdr:to>
      <xdr:col>6</xdr:col>
      <xdr:colOff>800100</xdr:colOff>
      <xdr:row>32</xdr:row>
      <xdr:rowOff>28575</xdr:rowOff>
    </xdr:to>
    <xdr:sp macro="" textlink="">
      <xdr:nvSpPr>
        <xdr:cNvPr id="8780" name="Line 24"/>
        <xdr:cNvSpPr>
          <a:spLocks noChangeShapeType="1"/>
        </xdr:cNvSpPr>
      </xdr:nvSpPr>
      <xdr:spPr bwMode="auto">
        <a:xfrm flipH="1">
          <a:off x="10687050" y="9544050"/>
          <a:ext cx="152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1438275</xdr:colOff>
      <xdr:row>0</xdr:row>
      <xdr:rowOff>504825</xdr:rowOff>
    </xdr:to>
    <xdr:pic>
      <xdr:nvPicPr>
        <xdr:cNvPr id="1121" name="Picture 1" descr="CEM and wordi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0"/>
          <a:ext cx="1704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1695450</xdr:colOff>
      <xdr:row>0</xdr:row>
      <xdr:rowOff>552450</xdr:rowOff>
    </xdr:to>
    <xdr:pic>
      <xdr:nvPicPr>
        <xdr:cNvPr id="5180" name="Picture 3" descr="CEM and wordi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38100"/>
          <a:ext cx="17049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philip.mcmillan@collemergencymed.ac.uk" TargetMode="External"/><Relationship Id="rId1" Type="http://schemas.openxmlformats.org/officeDocument/2006/relationships/hyperlink" Target="mailto:BAEMAudit@healthcarecommission.org.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Briar.Stewart@alderhey.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0"/>
    <pageSetUpPr fitToPage="1"/>
  </sheetPr>
  <dimension ref="A1:B66"/>
  <sheetViews>
    <sheetView showGridLines="0" tabSelected="1" workbookViewId="0">
      <selection activeCell="A2" sqref="A2:B2"/>
    </sheetView>
  </sheetViews>
  <sheetFormatPr defaultRowHeight="16.5" x14ac:dyDescent="0.2"/>
  <cols>
    <col min="1" max="1" width="3.7109375" style="117" customWidth="1"/>
    <col min="2" max="2" width="135.7109375" style="117" customWidth="1"/>
    <col min="3" max="3" width="2.140625" style="109" customWidth="1"/>
    <col min="4" max="16384" width="9.140625" style="109"/>
  </cols>
  <sheetData>
    <row r="1" spans="1:2" ht="44.25" customHeight="1" x14ac:dyDescent="0.2"/>
    <row r="2" spans="1:2" ht="18" customHeight="1" x14ac:dyDescent="0.2">
      <c r="A2" s="218" t="s">
        <v>1477</v>
      </c>
      <c r="B2" s="218"/>
    </row>
    <row r="3" spans="1:2" s="119" customFormat="1" ht="12.75" customHeight="1" x14ac:dyDescent="0.2">
      <c r="A3" s="118"/>
      <c r="B3" s="118"/>
    </row>
    <row r="4" spans="1:2" s="113" customFormat="1" ht="12.75" x14ac:dyDescent="0.2">
      <c r="A4" s="215" t="s">
        <v>661</v>
      </c>
      <c r="B4" s="215"/>
    </row>
    <row r="5" spans="1:2" s="113" customFormat="1" ht="39" customHeight="1" x14ac:dyDescent="0.2">
      <c r="A5" s="212" t="s">
        <v>1481</v>
      </c>
      <c r="B5" s="212"/>
    </row>
    <row r="6" spans="1:2" s="113" customFormat="1" ht="5.0999999999999996" customHeight="1" x14ac:dyDescent="0.2">
      <c r="A6" s="115"/>
      <c r="B6" s="115"/>
    </row>
    <row r="7" spans="1:2" s="113" customFormat="1" ht="12.95" customHeight="1" x14ac:dyDescent="0.2">
      <c r="A7" s="212" t="s">
        <v>1482</v>
      </c>
      <c r="B7" s="212"/>
    </row>
    <row r="8" spans="1:2" s="113" customFormat="1" ht="5.0999999999999996" customHeight="1" x14ac:dyDescent="0.2">
      <c r="A8" s="115"/>
      <c r="B8" s="115"/>
    </row>
    <row r="9" spans="1:2" s="113" customFormat="1" ht="26.1" customHeight="1" x14ac:dyDescent="0.2">
      <c r="A9" s="212" t="s">
        <v>1483</v>
      </c>
      <c r="B9" s="212"/>
    </row>
    <row r="10" spans="1:2" s="113" customFormat="1" ht="5.0999999999999996" customHeight="1" x14ac:dyDescent="0.2">
      <c r="A10" s="120"/>
    </row>
    <row r="11" spans="1:2" s="113" customFormat="1" ht="26.1" customHeight="1" x14ac:dyDescent="0.2">
      <c r="A11" s="212" t="s">
        <v>1513</v>
      </c>
      <c r="B11" s="212"/>
    </row>
    <row r="12" spans="1:2" s="113" customFormat="1" ht="12.75" customHeight="1" x14ac:dyDescent="0.2">
      <c r="A12" s="115"/>
      <c r="B12" s="115"/>
    </row>
    <row r="13" spans="1:2" s="43" customFormat="1" ht="12.75" customHeight="1" x14ac:dyDescent="0.2">
      <c r="A13" s="219" t="s">
        <v>1484</v>
      </c>
      <c r="B13" s="219"/>
    </row>
    <row r="14" spans="1:2" s="43" customFormat="1" ht="12.75" customHeight="1" x14ac:dyDescent="0.2">
      <c r="A14" s="220" t="s">
        <v>1485</v>
      </c>
      <c r="B14" s="220"/>
    </row>
    <row r="15" spans="1:2" s="43" customFormat="1" ht="5.0999999999999996" customHeight="1" x14ac:dyDescent="0.2">
      <c r="A15" s="44"/>
      <c r="B15" s="44"/>
    </row>
    <row r="16" spans="1:2" s="43" customFormat="1" ht="12.75" customHeight="1" x14ac:dyDescent="0.2">
      <c r="A16" s="220" t="s">
        <v>1521</v>
      </c>
      <c r="B16" s="220"/>
    </row>
    <row r="17" spans="1:2" s="113" customFormat="1" ht="12.75" customHeight="1" x14ac:dyDescent="0.2">
      <c r="A17" s="115"/>
      <c r="B17" s="115"/>
    </row>
    <row r="18" spans="1:2" s="113" customFormat="1" ht="12.75" x14ac:dyDescent="0.2">
      <c r="A18" s="215" t="s">
        <v>662</v>
      </c>
      <c r="B18" s="217"/>
    </row>
    <row r="19" spans="1:2" s="113" customFormat="1" ht="25.5" customHeight="1" x14ac:dyDescent="0.2">
      <c r="A19" s="214" t="s">
        <v>714</v>
      </c>
      <c r="B19" s="214"/>
    </row>
    <row r="20" spans="1:2" s="113" customFormat="1" ht="12.75" customHeight="1" x14ac:dyDescent="0.2">
      <c r="A20" s="216" t="s">
        <v>715</v>
      </c>
      <c r="B20" s="216"/>
    </row>
    <row r="21" spans="1:2" s="113" customFormat="1" ht="12.75" customHeight="1" x14ac:dyDescent="0.2">
      <c r="A21" s="115"/>
      <c r="B21" s="115"/>
    </row>
    <row r="22" spans="1:2" s="113" customFormat="1" ht="12.75" x14ac:dyDescent="0.2">
      <c r="A22" s="215" t="s">
        <v>663</v>
      </c>
      <c r="B22" s="215"/>
    </row>
    <row r="23" spans="1:2" s="113" customFormat="1" ht="6" customHeight="1" x14ac:dyDescent="0.2">
      <c r="A23" s="121"/>
      <c r="B23" s="121"/>
    </row>
    <row r="24" spans="1:2" s="113" customFormat="1" ht="12.75" x14ac:dyDescent="0.2">
      <c r="A24" s="210" t="s">
        <v>664</v>
      </c>
      <c r="B24" s="210"/>
    </row>
    <row r="25" spans="1:2" s="113" customFormat="1" ht="12.75" customHeight="1" x14ac:dyDescent="0.2">
      <c r="A25" s="202" t="s">
        <v>1524</v>
      </c>
      <c r="B25" s="113" t="s">
        <v>1514</v>
      </c>
    </row>
    <row r="26" spans="1:2" s="113" customFormat="1" ht="5.0999999999999996" customHeight="1" x14ac:dyDescent="0.2">
      <c r="A26" s="202"/>
    </row>
    <row r="27" spans="1:2" s="113" customFormat="1" ht="12.75" x14ac:dyDescent="0.2">
      <c r="A27" s="202" t="s">
        <v>1525</v>
      </c>
      <c r="B27" s="113" t="s">
        <v>1522</v>
      </c>
    </row>
    <row r="28" spans="1:2" s="113" customFormat="1" ht="5.0999999999999996" customHeight="1" x14ac:dyDescent="0.2">
      <c r="A28" s="202"/>
    </row>
    <row r="29" spans="1:2" s="113" customFormat="1" ht="26.1" customHeight="1" x14ac:dyDescent="0.2">
      <c r="A29" s="202" t="s">
        <v>1526</v>
      </c>
      <c r="B29" s="113" t="s">
        <v>1523</v>
      </c>
    </row>
    <row r="30" spans="1:2" s="113" customFormat="1" ht="6" customHeight="1" x14ac:dyDescent="0.2"/>
    <row r="31" spans="1:2" s="113" customFormat="1" ht="12.75" x14ac:dyDescent="0.2">
      <c r="A31" s="210" t="s">
        <v>1527</v>
      </c>
      <c r="B31" s="210"/>
    </row>
    <row r="32" spans="1:2" s="113" customFormat="1" ht="12.75" customHeight="1" x14ac:dyDescent="0.2">
      <c r="A32" s="202" t="s">
        <v>1524</v>
      </c>
      <c r="B32" s="113" t="s">
        <v>665</v>
      </c>
    </row>
    <row r="33" spans="1:2" s="113" customFormat="1" ht="5.0999999999999996" customHeight="1" x14ac:dyDescent="0.2">
      <c r="A33" s="202"/>
    </row>
    <row r="34" spans="1:2" s="113" customFormat="1" ht="68.099999999999994" customHeight="1" x14ac:dyDescent="0.2">
      <c r="A34" s="202" t="s">
        <v>1525</v>
      </c>
      <c r="B34" s="113" t="s">
        <v>1528</v>
      </c>
    </row>
    <row r="35" spans="1:2" s="113" customFormat="1" ht="5.0999999999999996" customHeight="1" x14ac:dyDescent="0.2">
      <c r="A35" s="202"/>
    </row>
    <row r="36" spans="1:2" s="113" customFormat="1" ht="25.5" x14ac:dyDescent="0.2">
      <c r="A36" s="202" t="s">
        <v>1526</v>
      </c>
      <c r="B36" s="113" t="s">
        <v>1529</v>
      </c>
    </row>
    <row r="37" spans="1:2" s="113" customFormat="1" ht="5.0999999999999996" customHeight="1" x14ac:dyDescent="0.2">
      <c r="A37" s="202"/>
    </row>
    <row r="38" spans="1:2" s="113" customFormat="1" ht="25.5" customHeight="1" x14ac:dyDescent="0.2">
      <c r="A38" s="202" t="s">
        <v>1531</v>
      </c>
      <c r="B38" s="113" t="s">
        <v>1530</v>
      </c>
    </row>
    <row r="39" spans="1:2" s="113" customFormat="1" ht="5.0999999999999996" customHeight="1" x14ac:dyDescent="0.2">
      <c r="A39" s="202"/>
    </row>
    <row r="40" spans="1:2" s="113" customFormat="1" ht="25.5" x14ac:dyDescent="0.2">
      <c r="A40" s="202" t="s">
        <v>1532</v>
      </c>
      <c r="B40" s="122" t="s">
        <v>1541</v>
      </c>
    </row>
    <row r="41" spans="1:2" s="113" customFormat="1" ht="5.0999999999999996" customHeight="1" x14ac:dyDescent="0.2">
      <c r="A41" s="202"/>
      <c r="B41" s="122"/>
    </row>
    <row r="42" spans="1:2" s="113" customFormat="1" ht="26.1" customHeight="1" x14ac:dyDescent="0.2">
      <c r="A42" s="202" t="s">
        <v>1533</v>
      </c>
      <c r="B42" s="203" t="s">
        <v>1537</v>
      </c>
    </row>
    <row r="43" spans="1:2" s="113" customFormat="1" ht="5.0999999999999996" customHeight="1" x14ac:dyDescent="0.2">
      <c r="A43" s="202"/>
      <c r="B43" s="115"/>
    </row>
    <row r="44" spans="1:2" s="113" customFormat="1" ht="12.75" x14ac:dyDescent="0.2">
      <c r="A44" s="202" t="s">
        <v>1534</v>
      </c>
      <c r="B44" s="115" t="s">
        <v>668</v>
      </c>
    </row>
    <row r="45" spans="1:2" s="113" customFormat="1" ht="5.0999999999999996" customHeight="1" x14ac:dyDescent="0.2">
      <c r="A45" s="202"/>
      <c r="B45" s="115"/>
    </row>
    <row r="46" spans="1:2" s="113" customFormat="1" ht="25.5" customHeight="1" x14ac:dyDescent="0.2">
      <c r="A46" s="202" t="s">
        <v>1535</v>
      </c>
      <c r="B46" s="115" t="s">
        <v>1017</v>
      </c>
    </row>
    <row r="47" spans="1:2" s="113" customFormat="1" ht="5.0999999999999996" customHeight="1" x14ac:dyDescent="0.2">
      <c r="B47" s="115"/>
    </row>
    <row r="48" spans="1:2" s="113" customFormat="1" ht="38.25" x14ac:dyDescent="0.2">
      <c r="A48" s="202" t="s">
        <v>1536</v>
      </c>
      <c r="B48" s="115" t="s">
        <v>371</v>
      </c>
    </row>
    <row r="49" spans="1:2" s="113" customFormat="1" ht="6" customHeight="1" x14ac:dyDescent="0.2">
      <c r="A49" s="115"/>
      <c r="B49" s="115"/>
    </row>
    <row r="50" spans="1:2" s="113" customFormat="1" ht="12.75" x14ac:dyDescent="0.2">
      <c r="A50" s="210" t="s">
        <v>666</v>
      </c>
      <c r="B50" s="210"/>
    </row>
    <row r="51" spans="1:2" s="113" customFormat="1" ht="26.1" customHeight="1" x14ac:dyDescent="0.2">
      <c r="A51" s="202" t="s">
        <v>1524</v>
      </c>
      <c r="B51" s="115" t="s">
        <v>1515</v>
      </c>
    </row>
    <row r="52" spans="1:2" s="113" customFormat="1" ht="5.0999999999999996" customHeight="1" x14ac:dyDescent="0.2">
      <c r="A52" s="202"/>
      <c r="B52" s="115"/>
    </row>
    <row r="53" spans="1:2" s="113" customFormat="1" ht="26.1" customHeight="1" x14ac:dyDescent="0.2">
      <c r="A53" s="202" t="s">
        <v>1525</v>
      </c>
      <c r="B53" s="115" t="s">
        <v>1539</v>
      </c>
    </row>
    <row r="54" spans="1:2" s="113" customFormat="1" ht="5.0999999999999996" customHeight="1" x14ac:dyDescent="0.2">
      <c r="A54" s="202"/>
      <c r="B54" s="115"/>
    </row>
    <row r="55" spans="1:2" s="113" customFormat="1" ht="12.75" x14ac:dyDescent="0.2">
      <c r="A55" s="202" t="s">
        <v>1526</v>
      </c>
      <c r="B55" s="122" t="s">
        <v>1540</v>
      </c>
    </row>
    <row r="56" spans="1:2" s="113" customFormat="1" ht="5.0999999999999996" customHeight="1" x14ac:dyDescent="0.2">
      <c r="A56" s="202"/>
      <c r="B56" s="115"/>
    </row>
    <row r="57" spans="1:2" s="43" customFormat="1" ht="12.75" customHeight="1" x14ac:dyDescent="0.2">
      <c r="A57" s="202" t="s">
        <v>1531</v>
      </c>
      <c r="B57" s="44" t="s">
        <v>1486</v>
      </c>
    </row>
    <row r="58" spans="1:2" s="43" customFormat="1" ht="5.0999999999999996" customHeight="1" x14ac:dyDescent="0.2">
      <c r="A58" s="202" t="s">
        <v>1532</v>
      </c>
      <c r="B58" s="44"/>
    </row>
    <row r="59" spans="1:2" s="43" customFormat="1" ht="12.75" customHeight="1" x14ac:dyDescent="0.2">
      <c r="A59" s="202" t="s">
        <v>1532</v>
      </c>
      <c r="B59" s="44" t="s">
        <v>1538</v>
      </c>
    </row>
    <row r="60" spans="1:2" s="43" customFormat="1" ht="5.0999999999999996" customHeight="1" x14ac:dyDescent="0.2">
      <c r="A60" s="202"/>
      <c r="B60" s="44"/>
    </row>
    <row r="61" spans="1:2" s="43" customFormat="1" ht="12.75" x14ac:dyDescent="0.2">
      <c r="A61" s="202" t="s">
        <v>1533</v>
      </c>
      <c r="B61" s="44" t="s">
        <v>1008</v>
      </c>
    </row>
    <row r="62" spans="1:2" s="113" customFormat="1" ht="5.0999999999999996" customHeight="1" x14ac:dyDescent="0.2">
      <c r="A62" s="115"/>
      <c r="B62" s="115"/>
    </row>
    <row r="63" spans="1:2" s="113" customFormat="1" ht="12.75" x14ac:dyDescent="0.2">
      <c r="A63" s="211" t="s">
        <v>667</v>
      </c>
      <c r="B63" s="211"/>
    </row>
    <row r="64" spans="1:2" s="113" customFormat="1" ht="26.1" customHeight="1" x14ac:dyDescent="0.2">
      <c r="A64" s="212" t="s">
        <v>372</v>
      </c>
      <c r="B64" s="212"/>
    </row>
    <row r="65" spans="1:2" s="113" customFormat="1" ht="12.75" x14ac:dyDescent="0.2">
      <c r="A65" s="115"/>
      <c r="B65" s="115"/>
    </row>
    <row r="66" spans="1:2" s="113" customFormat="1" ht="12.75" customHeight="1" x14ac:dyDescent="0.2">
      <c r="A66" s="213" t="s">
        <v>594</v>
      </c>
      <c r="B66" s="213"/>
    </row>
  </sheetData>
  <sheetProtection sheet="1" objects="1" scenarios="1"/>
  <mergeCells count="19">
    <mergeCell ref="A9:B9"/>
    <mergeCell ref="A11:B11"/>
    <mergeCell ref="A18:B18"/>
    <mergeCell ref="A2:B2"/>
    <mergeCell ref="A4:B4"/>
    <mergeCell ref="A5:B5"/>
    <mergeCell ref="A7:B7"/>
    <mergeCell ref="A13:B13"/>
    <mergeCell ref="A14:B14"/>
    <mergeCell ref="A16:B16"/>
    <mergeCell ref="A50:B50"/>
    <mergeCell ref="A63:B63"/>
    <mergeCell ref="A64:B64"/>
    <mergeCell ref="A66:B66"/>
    <mergeCell ref="A19:B19"/>
    <mergeCell ref="A22:B22"/>
    <mergeCell ref="A24:B24"/>
    <mergeCell ref="A31:B31"/>
    <mergeCell ref="A20:B20"/>
  </mergeCells>
  <phoneticPr fontId="13" type="noConversion"/>
  <hyperlinks>
    <hyperlink ref="A20:B20" location="'CEM Standards'!A1" display="Go to CEM Standards"/>
  </hyperlinks>
  <pageMargins left="0.39370078740157483" right="0.39370078740157483" top="0.31496062992125984" bottom="0.31496062992125984" header="0.31496062992125984" footer="0.31496062992125984"/>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53"/>
    <pageSetUpPr autoPageBreaks="0" fitToPage="1"/>
  </sheetPr>
  <dimension ref="A1:B36"/>
  <sheetViews>
    <sheetView showGridLines="0" workbookViewId="0">
      <selection activeCell="A4" sqref="A4"/>
    </sheetView>
  </sheetViews>
  <sheetFormatPr defaultRowHeight="16.5" x14ac:dyDescent="0.2"/>
  <cols>
    <col min="1" max="1" width="3.7109375" style="106" customWidth="1"/>
    <col min="2" max="2" width="110.7109375" style="107" customWidth="1"/>
    <col min="3" max="16384" width="9.140625" style="108"/>
  </cols>
  <sheetData>
    <row r="1" spans="1:2" ht="44.25" customHeight="1" x14ac:dyDescent="0.2"/>
    <row r="2" spans="1:2" s="109" customFormat="1" ht="18" customHeight="1" x14ac:dyDescent="0.2">
      <c r="A2" s="218" t="s">
        <v>1477</v>
      </c>
      <c r="B2" s="218"/>
    </row>
    <row r="3" spans="1:2" ht="18" customHeight="1" x14ac:dyDescent="0.2">
      <c r="A3" s="110"/>
      <c r="B3" s="111"/>
    </row>
    <row r="4" spans="1:2" ht="18" customHeight="1" x14ac:dyDescent="0.2">
      <c r="A4" s="112" t="s">
        <v>1019</v>
      </c>
      <c r="B4" s="110"/>
    </row>
    <row r="5" spans="1:2" ht="7.5" customHeight="1" x14ac:dyDescent="0.2">
      <c r="A5" s="110"/>
      <c r="B5" s="113"/>
    </row>
    <row r="6" spans="1:2" ht="12.75" x14ac:dyDescent="0.2">
      <c r="A6" s="114" t="s">
        <v>669</v>
      </c>
      <c r="B6" s="115" t="s">
        <v>678</v>
      </c>
    </row>
    <row r="7" spans="1:2" ht="5.0999999999999996" customHeight="1" x14ac:dyDescent="0.2">
      <c r="A7" s="114"/>
      <c r="B7" s="115"/>
    </row>
    <row r="8" spans="1:2" ht="12.75" customHeight="1" x14ac:dyDescent="0.2">
      <c r="A8" s="114" t="s">
        <v>670</v>
      </c>
      <c r="B8" s="115" t="s">
        <v>679</v>
      </c>
    </row>
    <row r="9" spans="1:2" ht="12.75" x14ac:dyDescent="0.2">
      <c r="A9" s="114"/>
      <c r="B9" s="113" t="s">
        <v>683</v>
      </c>
    </row>
    <row r="10" spans="1:2" ht="12.75" x14ac:dyDescent="0.2">
      <c r="A10" s="114"/>
      <c r="B10" s="113" t="s">
        <v>684</v>
      </c>
    </row>
    <row r="11" spans="1:2" ht="12.75" x14ac:dyDescent="0.2">
      <c r="A11" s="114"/>
      <c r="B11" s="113" t="s">
        <v>685</v>
      </c>
    </row>
    <row r="12" spans="1:2" ht="5.0999999999999996" customHeight="1" x14ac:dyDescent="0.2">
      <c r="A12" s="114"/>
      <c r="B12" s="113"/>
    </row>
    <row r="13" spans="1:2" ht="12.75" customHeight="1" x14ac:dyDescent="0.2">
      <c r="A13" s="114" t="s">
        <v>671</v>
      </c>
      <c r="B13" s="115" t="s">
        <v>1003</v>
      </c>
    </row>
    <row r="14" spans="1:2" ht="12.75" x14ac:dyDescent="0.2">
      <c r="A14" s="114"/>
      <c r="B14" s="113" t="s">
        <v>684</v>
      </c>
    </row>
    <row r="15" spans="1:2" ht="12.75" x14ac:dyDescent="0.2">
      <c r="A15" s="114"/>
      <c r="B15" s="113" t="s">
        <v>686</v>
      </c>
    </row>
    <row r="16" spans="1:2" ht="5.0999999999999996" customHeight="1" x14ac:dyDescent="0.2">
      <c r="A16" s="114"/>
      <c r="B16" s="113"/>
    </row>
    <row r="17" spans="1:2" ht="26.1" customHeight="1" x14ac:dyDescent="0.2">
      <c r="A17" s="114" t="s">
        <v>672</v>
      </c>
      <c r="B17" s="115" t="s">
        <v>1004</v>
      </c>
    </row>
    <row r="18" spans="1:2" ht="5.0999999999999996" customHeight="1" x14ac:dyDescent="0.2">
      <c r="A18" s="114"/>
      <c r="B18" s="115"/>
    </row>
    <row r="19" spans="1:2" ht="25.5" x14ac:dyDescent="0.2">
      <c r="A19" s="114" t="s">
        <v>673</v>
      </c>
      <c r="B19" s="115" t="s">
        <v>1005</v>
      </c>
    </row>
    <row r="20" spans="1:2" ht="5.0999999999999996" customHeight="1" x14ac:dyDescent="0.2">
      <c r="A20" s="114"/>
      <c r="B20" s="115"/>
    </row>
    <row r="21" spans="1:2" ht="12.75" x14ac:dyDescent="0.2">
      <c r="A21" s="114" t="s">
        <v>674</v>
      </c>
      <c r="B21" s="115" t="s">
        <v>1002</v>
      </c>
    </row>
    <row r="22" spans="1:2" ht="5.0999999999999996" customHeight="1" x14ac:dyDescent="0.2">
      <c r="A22" s="114"/>
      <c r="B22" s="115"/>
    </row>
    <row r="23" spans="1:2" ht="12.75" x14ac:dyDescent="0.2">
      <c r="A23" s="114" t="s">
        <v>675</v>
      </c>
      <c r="B23" s="115" t="s">
        <v>680</v>
      </c>
    </row>
    <row r="24" spans="1:2" ht="5.0999999999999996" customHeight="1" x14ac:dyDescent="0.2">
      <c r="A24" s="114"/>
      <c r="B24" s="115"/>
    </row>
    <row r="25" spans="1:2" ht="12.95" customHeight="1" x14ac:dyDescent="0.2">
      <c r="A25" s="114" t="s">
        <v>676</v>
      </c>
      <c r="B25" s="115" t="s">
        <v>1018</v>
      </c>
    </row>
    <row r="26" spans="1:2" ht="5.0999999999999996" customHeight="1" x14ac:dyDescent="0.2">
      <c r="A26" s="114"/>
      <c r="B26" s="115"/>
    </row>
    <row r="27" spans="1:2" ht="12.75" customHeight="1" x14ac:dyDescent="0.2">
      <c r="A27" s="114" t="s">
        <v>677</v>
      </c>
      <c r="B27" s="115" t="s">
        <v>681</v>
      </c>
    </row>
    <row r="28" spans="1:2" ht="5.0999999999999996" customHeight="1" x14ac:dyDescent="0.2">
      <c r="A28" s="114"/>
      <c r="B28" s="115"/>
    </row>
    <row r="29" spans="1:2" ht="12.75" x14ac:dyDescent="0.2">
      <c r="A29" s="114" t="s">
        <v>1006</v>
      </c>
      <c r="B29" s="115" t="s">
        <v>682</v>
      </c>
    </row>
    <row r="30" spans="1:2" ht="5.0999999999999996" customHeight="1" x14ac:dyDescent="0.2">
      <c r="A30" s="114"/>
      <c r="B30" s="115"/>
    </row>
    <row r="31" spans="1:2" ht="12.75" x14ac:dyDescent="0.2">
      <c r="A31" s="114" t="s">
        <v>1007</v>
      </c>
      <c r="B31" s="115" t="s">
        <v>1021</v>
      </c>
    </row>
    <row r="32" spans="1:2" ht="12.75" x14ac:dyDescent="0.2">
      <c r="A32" s="110"/>
      <c r="B32" s="113"/>
    </row>
    <row r="33" spans="1:2" ht="27" x14ac:dyDescent="0.2">
      <c r="A33" s="110"/>
      <c r="B33" s="116" t="s">
        <v>1020</v>
      </c>
    </row>
    <row r="35" spans="1:2" x14ac:dyDescent="0.2">
      <c r="B35" s="113"/>
    </row>
    <row r="36" spans="1:2" x14ac:dyDescent="0.2">
      <c r="B36" s="115"/>
    </row>
  </sheetData>
  <sheetProtection sheet="1" objects="1" scenarios="1"/>
  <mergeCells count="1">
    <mergeCell ref="A2:B2"/>
  </mergeCells>
  <phoneticPr fontId="13" type="noConversion"/>
  <pageMargins left="0.25" right="0.25" top="0.75" bottom="0.75" header="0.3" footer="0.3"/>
  <pageSetup paperSize="9" orientation="landscape" r:id="rId1"/>
  <headerFooter alignWithMargins="0"/>
  <ignoredErrors>
    <ignoredError sqref="A6 A8 A13 A17 A19 A21 A23 A25 A27 A29 A3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3"/>
    <pageSetUpPr fitToPage="1"/>
  </sheetPr>
  <dimension ref="A1:A68"/>
  <sheetViews>
    <sheetView showGridLines="0" workbookViewId="0">
      <selection activeCell="A4" sqref="A4"/>
    </sheetView>
  </sheetViews>
  <sheetFormatPr defaultRowHeight="16.5" x14ac:dyDescent="0.2"/>
  <cols>
    <col min="1" max="1" width="135.7109375" style="5" customWidth="1"/>
    <col min="2" max="2" width="2.140625" style="6" customWidth="1"/>
    <col min="3" max="16384" width="9.140625" style="6"/>
  </cols>
  <sheetData>
    <row r="1" spans="1:1" ht="44.25" customHeight="1" x14ac:dyDescent="0.2"/>
    <row r="2" spans="1:1" ht="20.25" x14ac:dyDescent="0.3">
      <c r="A2" s="66" t="s">
        <v>1477</v>
      </c>
    </row>
    <row r="3" spans="1:1" ht="18" customHeight="1" x14ac:dyDescent="0.2">
      <c r="A3" s="45"/>
    </row>
    <row r="4" spans="1:1" ht="18" customHeight="1" x14ac:dyDescent="0.2">
      <c r="A4" s="65" t="s">
        <v>1570</v>
      </c>
    </row>
    <row r="5" spans="1:1" ht="5.0999999999999996" customHeight="1" x14ac:dyDescent="0.2">
      <c r="A5" s="65"/>
    </row>
    <row r="6" spans="1:1" ht="15" customHeight="1" x14ac:dyDescent="0.2">
      <c r="A6" s="204" t="s">
        <v>1542</v>
      </c>
    </row>
    <row r="7" spans="1:1" ht="5.0999999999999996" customHeight="1" x14ac:dyDescent="0.2">
      <c r="A7" s="205"/>
    </row>
    <row r="8" spans="1:1" s="170" customFormat="1" ht="12.75" customHeight="1" x14ac:dyDescent="0.2">
      <c r="A8" s="207" t="s">
        <v>1489</v>
      </c>
    </row>
    <row r="9" spans="1:1" s="170" customFormat="1" ht="26.1" customHeight="1" x14ac:dyDescent="0.2">
      <c r="A9" s="169" t="s">
        <v>1487</v>
      </c>
    </row>
    <row r="10" spans="1:1" s="170" customFormat="1" ht="6" customHeight="1" x14ac:dyDescent="0.2">
      <c r="A10" s="169"/>
    </row>
    <row r="11" spans="1:1" s="170" customFormat="1" ht="12.75" customHeight="1" x14ac:dyDescent="0.2">
      <c r="A11" s="207" t="s">
        <v>1543</v>
      </c>
    </row>
    <row r="12" spans="1:1" s="170" customFormat="1" ht="12.75" customHeight="1" x14ac:dyDescent="0.2">
      <c r="A12" s="169" t="s">
        <v>1544</v>
      </c>
    </row>
    <row r="13" spans="1:1" s="170" customFormat="1" ht="6" customHeight="1" x14ac:dyDescent="0.2">
      <c r="A13" s="169"/>
    </row>
    <row r="14" spans="1:1" s="170" customFormat="1" ht="12.75" customHeight="1" x14ac:dyDescent="0.2">
      <c r="A14" s="207" t="s">
        <v>1551</v>
      </c>
    </row>
    <row r="15" spans="1:1" s="170" customFormat="1" ht="12.95" customHeight="1" x14ac:dyDescent="0.2">
      <c r="A15" s="169" t="s">
        <v>1546</v>
      </c>
    </row>
    <row r="16" spans="1:1" s="170" customFormat="1" ht="6" customHeight="1" x14ac:dyDescent="0.2">
      <c r="A16" s="169"/>
    </row>
    <row r="17" spans="1:1" s="170" customFormat="1" ht="12.95" customHeight="1" x14ac:dyDescent="0.2">
      <c r="A17" s="207" t="s">
        <v>1552</v>
      </c>
    </row>
    <row r="18" spans="1:1" s="170" customFormat="1" ht="12.95" customHeight="1" x14ac:dyDescent="0.2">
      <c r="A18" s="169" t="s">
        <v>1508</v>
      </c>
    </row>
    <row r="19" spans="1:1" s="170" customFormat="1" ht="6" customHeight="1" x14ac:dyDescent="0.2">
      <c r="A19" s="169"/>
    </row>
    <row r="20" spans="1:1" s="170" customFormat="1" ht="12.75" customHeight="1" x14ac:dyDescent="0.2">
      <c r="A20" s="207" t="s">
        <v>1553</v>
      </c>
    </row>
    <row r="21" spans="1:1" s="170" customFormat="1" ht="25.5" customHeight="1" x14ac:dyDescent="0.2">
      <c r="A21" s="169" t="s">
        <v>1488</v>
      </c>
    </row>
    <row r="22" spans="1:1" s="170" customFormat="1" ht="5.0999999999999996" customHeight="1" x14ac:dyDescent="0.2">
      <c r="A22" s="169"/>
    </row>
    <row r="23" spans="1:1" s="208" customFormat="1" ht="12.75" x14ac:dyDescent="0.2">
      <c r="A23" s="207" t="s">
        <v>1554</v>
      </c>
    </row>
    <row r="24" spans="1:1" s="208" customFormat="1" ht="25.5" x14ac:dyDescent="0.2">
      <c r="A24" s="169" t="s">
        <v>1490</v>
      </c>
    </row>
    <row r="25" spans="1:1" s="170" customFormat="1" ht="5.0999999999999996" customHeight="1" x14ac:dyDescent="0.2"/>
    <row r="26" spans="1:1" s="170" customFormat="1" ht="12.95" customHeight="1" x14ac:dyDescent="0.2">
      <c r="A26" s="207" t="s">
        <v>1555</v>
      </c>
    </row>
    <row r="27" spans="1:1" s="170" customFormat="1" ht="12.95" customHeight="1" x14ac:dyDescent="0.2">
      <c r="A27" s="169" t="s">
        <v>1519</v>
      </c>
    </row>
    <row r="28" spans="1:1" s="170" customFormat="1" ht="5.0999999999999996" customHeight="1" x14ac:dyDescent="0.2">
      <c r="A28" s="169"/>
    </row>
    <row r="29" spans="1:1" ht="15" customHeight="1" x14ac:dyDescent="0.2">
      <c r="A29" s="206" t="s">
        <v>1545</v>
      </c>
    </row>
    <row r="30" spans="1:1" ht="6" customHeight="1" x14ac:dyDescent="0.2">
      <c r="A30" s="43"/>
    </row>
    <row r="31" spans="1:1" ht="12.75" customHeight="1" x14ac:dyDescent="0.2">
      <c r="A31" s="46" t="s">
        <v>1556</v>
      </c>
    </row>
    <row r="32" spans="1:1" ht="12.75" customHeight="1" x14ac:dyDescent="0.2">
      <c r="A32" s="43" t="s">
        <v>687</v>
      </c>
    </row>
    <row r="33" spans="1:1" ht="6" customHeight="1" x14ac:dyDescent="0.2">
      <c r="A33" s="43"/>
    </row>
    <row r="34" spans="1:1" ht="12.75" customHeight="1" x14ac:dyDescent="0.2">
      <c r="A34" s="46" t="s">
        <v>1557</v>
      </c>
    </row>
    <row r="35" spans="1:1" ht="51" customHeight="1" x14ac:dyDescent="0.2">
      <c r="A35" s="169" t="s">
        <v>1520</v>
      </c>
    </row>
    <row r="36" spans="1:1" ht="5.0999999999999996" customHeight="1" x14ac:dyDescent="0.2">
      <c r="A36" s="169"/>
    </row>
    <row r="37" spans="1:1" ht="12.95" customHeight="1" x14ac:dyDescent="0.2">
      <c r="A37" s="207" t="s">
        <v>1558</v>
      </c>
    </row>
    <row r="38" spans="1:1" ht="26.1" customHeight="1" x14ac:dyDescent="0.2">
      <c r="A38" s="169" t="s">
        <v>1491</v>
      </c>
    </row>
    <row r="39" spans="1:1" ht="6" customHeight="1" x14ac:dyDescent="0.2">
      <c r="A39" s="169"/>
    </row>
    <row r="40" spans="1:1" ht="26.1" customHeight="1" x14ac:dyDescent="0.2">
      <c r="A40" s="207" t="s">
        <v>1559</v>
      </c>
    </row>
    <row r="41" spans="1:1" ht="69.95" customHeight="1" x14ac:dyDescent="0.2">
      <c r="A41" s="169" t="s">
        <v>1547</v>
      </c>
    </row>
    <row r="42" spans="1:1" s="170" customFormat="1" ht="5.0999999999999996" customHeight="1" x14ac:dyDescent="0.2">
      <c r="A42" s="169"/>
    </row>
    <row r="43" spans="1:1" ht="12.95" customHeight="1" x14ac:dyDescent="0.2">
      <c r="A43" s="207" t="s">
        <v>1560</v>
      </c>
    </row>
    <row r="44" spans="1:1" ht="12.95" customHeight="1" x14ac:dyDescent="0.2">
      <c r="A44" s="169" t="s">
        <v>1548</v>
      </c>
    </row>
    <row r="45" spans="1:1" ht="6" customHeight="1" x14ac:dyDescent="0.2">
      <c r="A45" s="169"/>
    </row>
    <row r="46" spans="1:1" ht="12.75" customHeight="1" x14ac:dyDescent="0.2">
      <c r="A46" s="207" t="s">
        <v>1561</v>
      </c>
    </row>
    <row r="47" spans="1:1" ht="12.95" customHeight="1" x14ac:dyDescent="0.2">
      <c r="A47" s="169" t="s">
        <v>1509</v>
      </c>
    </row>
    <row r="48" spans="1:1" ht="6" customHeight="1" x14ac:dyDescent="0.2">
      <c r="A48" s="169"/>
    </row>
    <row r="49" spans="1:1" ht="12.75" customHeight="1" x14ac:dyDescent="0.2">
      <c r="A49" s="207" t="s">
        <v>1562</v>
      </c>
    </row>
    <row r="50" spans="1:1" ht="12.95" customHeight="1" x14ac:dyDescent="0.2">
      <c r="A50" s="169" t="s">
        <v>697</v>
      </c>
    </row>
    <row r="51" spans="1:1" ht="6" customHeight="1" x14ac:dyDescent="0.2">
      <c r="A51" s="43"/>
    </row>
    <row r="52" spans="1:1" ht="12.75" customHeight="1" x14ac:dyDescent="0.2">
      <c r="A52" s="99" t="s">
        <v>1563</v>
      </c>
    </row>
    <row r="53" spans="1:1" ht="38.25" customHeight="1" x14ac:dyDescent="0.2">
      <c r="A53" s="100" t="s">
        <v>42</v>
      </c>
    </row>
    <row r="54" spans="1:1" ht="6" customHeight="1" x14ac:dyDescent="0.2">
      <c r="A54" s="100"/>
    </row>
    <row r="55" spans="1:1" ht="12.95" customHeight="1" x14ac:dyDescent="0.2">
      <c r="A55" s="99" t="s">
        <v>1564</v>
      </c>
    </row>
    <row r="56" spans="1:1" ht="12.75" customHeight="1" x14ac:dyDescent="0.2">
      <c r="A56" s="100" t="s">
        <v>43</v>
      </c>
    </row>
    <row r="57" spans="1:1" ht="5.0999999999999996" customHeight="1" x14ac:dyDescent="0.2">
      <c r="A57" s="6"/>
    </row>
    <row r="58" spans="1:1" ht="25.5" x14ac:dyDescent="0.2">
      <c r="A58" s="46" t="s">
        <v>1565</v>
      </c>
    </row>
    <row r="59" spans="1:1" ht="68.099999999999994" customHeight="1" x14ac:dyDescent="0.2">
      <c r="A59" s="43" t="s">
        <v>373</v>
      </c>
    </row>
    <row r="60" spans="1:1" ht="5.0999999999999996" customHeight="1" x14ac:dyDescent="0.2"/>
    <row r="61" spans="1:1" x14ac:dyDescent="0.2">
      <c r="A61" s="209" t="s">
        <v>1550</v>
      </c>
    </row>
    <row r="62" spans="1:1" ht="5.0999999999999996" customHeight="1" x14ac:dyDescent="0.2">
      <c r="A62" s="205"/>
    </row>
    <row r="63" spans="1:1" ht="25.5" x14ac:dyDescent="0.2">
      <c r="A63" s="46" t="s">
        <v>1566</v>
      </c>
    </row>
    <row r="64" spans="1:1" ht="38.25" x14ac:dyDescent="0.2">
      <c r="A64" s="43" t="s">
        <v>1549</v>
      </c>
    </row>
    <row r="65" spans="1:1" x14ac:dyDescent="0.2">
      <c r="A65" s="11"/>
    </row>
    <row r="66" spans="1:1" ht="50.25" customHeight="1" x14ac:dyDescent="0.2">
      <c r="A66" s="6"/>
    </row>
    <row r="68" spans="1:1" ht="32.25" customHeight="1" x14ac:dyDescent="0.2">
      <c r="A68" s="6"/>
    </row>
  </sheetData>
  <sheetProtection sheet="1" objects="1" scenarios="1"/>
  <phoneticPr fontId="13" type="noConversion"/>
  <pageMargins left="0.25" right="0.25" top="0.75" bottom="0.75" header="0.3" footer="0.3"/>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1"/>
    <pageSetUpPr fitToPage="1"/>
  </sheetPr>
  <dimension ref="A1:C118"/>
  <sheetViews>
    <sheetView showGridLines="0" workbookViewId="0">
      <selection activeCell="A4" sqref="A4"/>
    </sheetView>
  </sheetViews>
  <sheetFormatPr defaultRowHeight="12.75" x14ac:dyDescent="0.2"/>
  <cols>
    <col min="1" max="1" width="3.7109375" style="9" customWidth="1"/>
    <col min="2" max="2" width="22.85546875" style="9" customWidth="1"/>
    <col min="3" max="3" width="111.42578125" style="9" customWidth="1"/>
    <col min="4" max="16384" width="9.140625" style="9"/>
  </cols>
  <sheetData>
    <row r="1" spans="1:3" s="6" customFormat="1" ht="44.25" customHeight="1" x14ac:dyDescent="0.2">
      <c r="B1" s="5"/>
    </row>
    <row r="2" spans="1:3" s="6" customFormat="1" ht="20.25" customHeight="1" x14ac:dyDescent="0.2">
      <c r="A2" s="222" t="s">
        <v>1477</v>
      </c>
      <c r="B2" s="222"/>
      <c r="C2" s="222"/>
    </row>
    <row r="3" spans="1:3" ht="18" customHeight="1" x14ac:dyDescent="0.2"/>
    <row r="4" spans="1:3" ht="18" customHeight="1" x14ac:dyDescent="0.2">
      <c r="A4" s="91" t="s">
        <v>1026</v>
      </c>
    </row>
    <row r="5" spans="1:3" ht="5.0999999999999996" customHeight="1" x14ac:dyDescent="0.2">
      <c r="B5" s="91"/>
    </row>
    <row r="6" spans="1:3" x14ac:dyDescent="0.2">
      <c r="A6" s="90">
        <v>1</v>
      </c>
      <c r="B6" s="92" t="s">
        <v>1022</v>
      </c>
    </row>
    <row r="7" spans="1:3" x14ac:dyDescent="0.2">
      <c r="A7" s="93"/>
      <c r="B7" s="64" t="s">
        <v>1510</v>
      </c>
    </row>
    <row r="8" spans="1:3" ht="5.0999999999999996" customHeight="1" x14ac:dyDescent="0.2">
      <c r="A8" s="93"/>
    </row>
    <row r="9" spans="1:3" x14ac:dyDescent="0.2">
      <c r="A9" s="90">
        <v>2</v>
      </c>
      <c r="B9" s="92" t="s">
        <v>1567</v>
      </c>
    </row>
    <row r="10" spans="1:3" ht="12.2" customHeight="1" x14ac:dyDescent="0.2">
      <c r="A10" s="90"/>
      <c r="B10" s="220" t="s">
        <v>1024</v>
      </c>
      <c r="C10" s="220"/>
    </row>
    <row r="11" spans="1:3" ht="5.0999999999999996" customHeight="1" x14ac:dyDescent="0.2">
      <c r="A11" s="90"/>
      <c r="B11" s="64"/>
    </row>
    <row r="12" spans="1:3" x14ac:dyDescent="0.2">
      <c r="A12" s="90">
        <v>3</v>
      </c>
      <c r="B12" s="92" t="s">
        <v>654</v>
      </c>
    </row>
    <row r="13" spans="1:3" ht="12.95" customHeight="1" x14ac:dyDescent="0.2">
      <c r="A13" s="90"/>
      <c r="B13" s="94" t="s">
        <v>1027</v>
      </c>
      <c r="C13" s="43" t="s">
        <v>1511</v>
      </c>
    </row>
    <row r="14" spans="1:3" x14ac:dyDescent="0.2">
      <c r="A14" s="90"/>
      <c r="B14" s="94" t="s">
        <v>1028</v>
      </c>
      <c r="C14" s="9" t="s">
        <v>1029</v>
      </c>
    </row>
    <row r="15" spans="1:3" x14ac:dyDescent="0.2">
      <c r="A15" s="90"/>
      <c r="B15" s="94" t="s">
        <v>1030</v>
      </c>
      <c r="C15" s="64" t="s">
        <v>1031</v>
      </c>
    </row>
    <row r="16" spans="1:3" ht="5.0999999999999996" customHeight="1" x14ac:dyDescent="0.2">
      <c r="A16" s="90"/>
      <c r="B16" s="64"/>
    </row>
    <row r="17" spans="1:3" x14ac:dyDescent="0.2">
      <c r="A17" s="90">
        <v>4</v>
      </c>
      <c r="B17" s="92" t="s">
        <v>655</v>
      </c>
    </row>
    <row r="18" spans="1:3" x14ac:dyDescent="0.2">
      <c r="A18" s="90"/>
      <c r="B18" s="94" t="s">
        <v>1032</v>
      </c>
      <c r="C18" s="9" t="s">
        <v>1033</v>
      </c>
    </row>
    <row r="19" spans="1:3" x14ac:dyDescent="0.2">
      <c r="A19" s="90"/>
      <c r="B19" s="94" t="s">
        <v>1034</v>
      </c>
      <c r="C19" s="64" t="s">
        <v>1035</v>
      </c>
    </row>
    <row r="20" spans="1:3" x14ac:dyDescent="0.2">
      <c r="A20" s="90"/>
      <c r="B20" s="94" t="s">
        <v>1030</v>
      </c>
      <c r="C20" s="9" t="s">
        <v>1036</v>
      </c>
    </row>
    <row r="21" spans="1:3" ht="5.0999999999999996" customHeight="1" x14ac:dyDescent="0.2">
      <c r="A21" s="90"/>
      <c r="B21" s="94"/>
    </row>
    <row r="22" spans="1:3" x14ac:dyDescent="0.2">
      <c r="A22" s="90">
        <v>5</v>
      </c>
      <c r="B22" s="92" t="s">
        <v>656</v>
      </c>
    </row>
    <row r="23" spans="1:3" x14ac:dyDescent="0.2">
      <c r="A23" s="90"/>
      <c r="B23" s="94" t="s">
        <v>1027</v>
      </c>
      <c r="C23" s="9" t="s">
        <v>1037</v>
      </c>
    </row>
    <row r="24" spans="1:3" x14ac:dyDescent="0.2">
      <c r="A24" s="90"/>
      <c r="B24" s="94" t="s">
        <v>1038</v>
      </c>
      <c r="C24" s="9" t="s">
        <v>1039</v>
      </c>
    </row>
    <row r="25" spans="1:3" x14ac:dyDescent="0.2">
      <c r="A25" s="90"/>
      <c r="B25" s="94" t="s">
        <v>1030</v>
      </c>
      <c r="C25" s="9" t="s">
        <v>1040</v>
      </c>
    </row>
    <row r="26" spans="1:3" ht="5.0999999999999996" customHeight="1" x14ac:dyDescent="0.2">
      <c r="A26" s="90"/>
      <c r="B26" s="94"/>
    </row>
    <row r="27" spans="1:3" x14ac:dyDescent="0.2">
      <c r="A27" s="90">
        <v>6</v>
      </c>
      <c r="B27" s="92" t="s">
        <v>1025</v>
      </c>
    </row>
    <row r="28" spans="1:3" x14ac:dyDescent="0.2">
      <c r="A28" s="90"/>
      <c r="B28" s="94" t="s">
        <v>1027</v>
      </c>
      <c r="C28" s="9" t="s">
        <v>1041</v>
      </c>
    </row>
    <row r="29" spans="1:3" x14ac:dyDescent="0.2">
      <c r="A29" s="90"/>
      <c r="B29" s="94" t="s">
        <v>1038</v>
      </c>
      <c r="C29" s="9" t="s">
        <v>1042</v>
      </c>
    </row>
    <row r="30" spans="1:3" x14ac:dyDescent="0.2">
      <c r="A30" s="90"/>
      <c r="B30" s="94" t="s">
        <v>742</v>
      </c>
      <c r="C30" s="9" t="s">
        <v>1043</v>
      </c>
    </row>
    <row r="31" spans="1:3" ht="5.0999999999999996" customHeight="1" x14ac:dyDescent="0.2">
      <c r="A31" s="90"/>
      <c r="B31" s="94"/>
    </row>
    <row r="32" spans="1:3" x14ac:dyDescent="0.2">
      <c r="A32" s="90">
        <v>7</v>
      </c>
      <c r="B32" s="92" t="s">
        <v>657</v>
      </c>
    </row>
    <row r="33" spans="1:3" x14ac:dyDescent="0.2">
      <c r="A33" s="90"/>
      <c r="B33" s="94" t="s">
        <v>1044</v>
      </c>
      <c r="C33" s="9" t="s">
        <v>1046</v>
      </c>
    </row>
    <row r="34" spans="1:3" x14ac:dyDescent="0.2">
      <c r="A34" s="90"/>
      <c r="B34" s="94" t="s">
        <v>1045</v>
      </c>
      <c r="C34" s="9" t="s">
        <v>1048</v>
      </c>
    </row>
    <row r="35" spans="1:3" s="64" customFormat="1" x14ac:dyDescent="0.2">
      <c r="A35" s="95"/>
      <c r="B35" s="94" t="s">
        <v>742</v>
      </c>
      <c r="C35" s="64" t="s">
        <v>1047</v>
      </c>
    </row>
    <row r="36" spans="1:3" s="64" customFormat="1" ht="5.0999999999999996" customHeight="1" x14ac:dyDescent="0.2">
      <c r="A36" s="95"/>
      <c r="B36" s="94"/>
    </row>
    <row r="37" spans="1:3" x14ac:dyDescent="0.2">
      <c r="A37" s="90">
        <v>8</v>
      </c>
      <c r="B37" s="92" t="s">
        <v>1023</v>
      </c>
    </row>
    <row r="38" spans="1:3" ht="12.2" customHeight="1" x14ac:dyDescent="0.2">
      <c r="A38" s="90"/>
      <c r="B38" s="220" t="s">
        <v>1024</v>
      </c>
      <c r="C38" s="220"/>
    </row>
    <row r="39" spans="1:3" ht="12.2" customHeight="1" x14ac:dyDescent="0.2">
      <c r="A39" s="90"/>
      <c r="B39" s="96" t="s">
        <v>522</v>
      </c>
      <c r="C39" s="44" t="s">
        <v>523</v>
      </c>
    </row>
    <row r="40" spans="1:3" ht="5.0999999999999996" customHeight="1" x14ac:dyDescent="0.2">
      <c r="A40" s="90"/>
      <c r="B40" s="43"/>
    </row>
    <row r="41" spans="1:3" x14ac:dyDescent="0.2">
      <c r="A41" s="90">
        <v>9</v>
      </c>
      <c r="B41" s="92" t="s">
        <v>41</v>
      </c>
    </row>
    <row r="42" spans="1:3" x14ac:dyDescent="0.2">
      <c r="A42" s="90"/>
      <c r="B42" s="94" t="s">
        <v>1027</v>
      </c>
      <c r="C42" s="9" t="s">
        <v>39</v>
      </c>
    </row>
    <row r="43" spans="1:3" x14ac:dyDescent="0.2">
      <c r="A43" s="90"/>
      <c r="B43" s="94" t="s">
        <v>1038</v>
      </c>
      <c r="C43" s="9" t="s">
        <v>40</v>
      </c>
    </row>
    <row r="44" spans="1:3" ht="25.5" x14ac:dyDescent="0.2">
      <c r="A44" s="90"/>
      <c r="B44" s="88" t="s">
        <v>1049</v>
      </c>
      <c r="C44" s="10" t="s">
        <v>0</v>
      </c>
    </row>
    <row r="45" spans="1:3" x14ac:dyDescent="0.2">
      <c r="A45" s="90"/>
      <c r="B45" s="88" t="s">
        <v>1</v>
      </c>
      <c r="C45" s="9" t="s">
        <v>2</v>
      </c>
    </row>
    <row r="46" spans="1:3" ht="5.0999999999999996" customHeight="1" x14ac:dyDescent="0.2">
      <c r="A46" s="90"/>
      <c r="B46" s="88"/>
    </row>
    <row r="47" spans="1:3" x14ac:dyDescent="0.2">
      <c r="A47" s="90" t="s">
        <v>767</v>
      </c>
      <c r="B47" s="92" t="s">
        <v>77</v>
      </c>
    </row>
    <row r="48" spans="1:3" x14ac:dyDescent="0.2">
      <c r="A48" s="90"/>
      <c r="B48" s="94" t="s">
        <v>1027</v>
      </c>
      <c r="C48" s="9" t="s">
        <v>74</v>
      </c>
    </row>
    <row r="49" spans="1:3" x14ac:dyDescent="0.2">
      <c r="A49" s="90"/>
      <c r="B49" s="94" t="s">
        <v>1038</v>
      </c>
      <c r="C49" s="9" t="s">
        <v>75</v>
      </c>
    </row>
    <row r="50" spans="1:3" x14ac:dyDescent="0.2">
      <c r="A50" s="90"/>
      <c r="B50" s="94" t="s">
        <v>1030</v>
      </c>
      <c r="C50" s="9" t="s">
        <v>76</v>
      </c>
    </row>
    <row r="51" spans="1:3" ht="5.0999999999999996" customHeight="1" x14ac:dyDescent="0.2">
      <c r="A51" s="90"/>
      <c r="B51" s="94"/>
    </row>
    <row r="52" spans="1:3" x14ac:dyDescent="0.2">
      <c r="A52" s="90" t="s">
        <v>374</v>
      </c>
      <c r="B52" s="92" t="s">
        <v>78</v>
      </c>
    </row>
    <row r="53" spans="1:3" x14ac:dyDescent="0.2">
      <c r="A53" s="90"/>
      <c r="B53" s="94" t="s">
        <v>1027</v>
      </c>
      <c r="C53" s="9" t="s">
        <v>79</v>
      </c>
    </row>
    <row r="54" spans="1:3" x14ac:dyDescent="0.2">
      <c r="A54" s="90"/>
      <c r="B54" s="94" t="s">
        <v>1038</v>
      </c>
      <c r="C54" s="9" t="s">
        <v>80</v>
      </c>
    </row>
    <row r="55" spans="1:3" x14ac:dyDescent="0.2">
      <c r="A55" s="90"/>
      <c r="B55" s="94" t="s">
        <v>742</v>
      </c>
      <c r="C55" s="9" t="s">
        <v>378</v>
      </c>
    </row>
    <row r="56" spans="1:3" ht="5.0999999999999996" customHeight="1" x14ac:dyDescent="0.2">
      <c r="A56" s="90"/>
      <c r="B56" s="94"/>
    </row>
    <row r="57" spans="1:3" x14ac:dyDescent="0.2">
      <c r="A57" s="123" t="s">
        <v>768</v>
      </c>
      <c r="B57" s="124" t="s">
        <v>82</v>
      </c>
      <c r="C57" s="125"/>
    </row>
    <row r="58" spans="1:3" x14ac:dyDescent="0.2">
      <c r="A58" s="123"/>
      <c r="B58" s="126" t="s">
        <v>1027</v>
      </c>
      <c r="C58" s="125" t="s">
        <v>83</v>
      </c>
    </row>
    <row r="59" spans="1:3" x14ac:dyDescent="0.2">
      <c r="A59" s="123"/>
      <c r="B59" s="126" t="s">
        <v>1030</v>
      </c>
      <c r="C59" s="125" t="s">
        <v>84</v>
      </c>
    </row>
    <row r="60" spans="1:3" ht="5.0999999999999996" customHeight="1" x14ac:dyDescent="0.2">
      <c r="A60" s="123"/>
      <c r="B60" s="126"/>
      <c r="C60" s="125"/>
    </row>
    <row r="61" spans="1:3" x14ac:dyDescent="0.2">
      <c r="A61" s="123" t="s">
        <v>375</v>
      </c>
      <c r="B61" s="124" t="s">
        <v>376</v>
      </c>
      <c r="C61" s="125"/>
    </row>
    <row r="62" spans="1:3" x14ac:dyDescent="0.2">
      <c r="A62" s="123"/>
      <c r="B62" s="126" t="s">
        <v>1027</v>
      </c>
      <c r="C62" s="125" t="s">
        <v>383</v>
      </c>
    </row>
    <row r="63" spans="1:3" x14ac:dyDescent="0.2">
      <c r="A63" s="123"/>
      <c r="B63" s="126" t="s">
        <v>1038</v>
      </c>
      <c r="C63" s="125" t="s">
        <v>384</v>
      </c>
    </row>
    <row r="64" spans="1:3" x14ac:dyDescent="0.2">
      <c r="A64" s="123"/>
      <c r="B64" s="126" t="s">
        <v>742</v>
      </c>
      <c r="C64" s="125" t="s">
        <v>385</v>
      </c>
    </row>
    <row r="65" spans="1:3" ht="5.0999999999999996" customHeight="1" x14ac:dyDescent="0.2">
      <c r="A65" s="90"/>
      <c r="B65" s="94"/>
    </row>
    <row r="66" spans="1:3" x14ac:dyDescent="0.2">
      <c r="A66" s="90">
        <v>12</v>
      </c>
      <c r="B66" s="92" t="s">
        <v>91</v>
      </c>
    </row>
    <row r="67" spans="1:3" x14ac:dyDescent="0.2">
      <c r="A67" s="90"/>
      <c r="B67" s="94" t="s">
        <v>1027</v>
      </c>
      <c r="C67" s="9" t="s">
        <v>706</v>
      </c>
    </row>
    <row r="68" spans="1:3" x14ac:dyDescent="0.2">
      <c r="A68" s="90"/>
      <c r="B68" s="94" t="s">
        <v>1030</v>
      </c>
      <c r="C68" s="9" t="s">
        <v>707</v>
      </c>
    </row>
    <row r="69" spans="1:3" ht="5.0999999999999996" customHeight="1" x14ac:dyDescent="0.2">
      <c r="A69" s="90"/>
      <c r="B69" s="92"/>
    </row>
    <row r="70" spans="1:3" x14ac:dyDescent="0.2">
      <c r="A70" s="90" t="s">
        <v>143</v>
      </c>
      <c r="B70" s="92" t="s">
        <v>89</v>
      </c>
    </row>
    <row r="71" spans="1:3" x14ac:dyDescent="0.2">
      <c r="A71" s="90"/>
      <c r="B71" s="94" t="s">
        <v>1027</v>
      </c>
      <c r="C71" s="9" t="s">
        <v>95</v>
      </c>
    </row>
    <row r="72" spans="1:3" x14ac:dyDescent="0.2">
      <c r="A72" s="90"/>
      <c r="B72" s="94" t="s">
        <v>1038</v>
      </c>
      <c r="C72" s="9" t="s">
        <v>96</v>
      </c>
    </row>
    <row r="73" spans="1:3" x14ac:dyDescent="0.2">
      <c r="A73" s="90"/>
      <c r="B73" s="94" t="s">
        <v>1030</v>
      </c>
      <c r="C73" s="9" t="s">
        <v>97</v>
      </c>
    </row>
    <row r="74" spans="1:3" ht="5.0999999999999996" customHeight="1" x14ac:dyDescent="0.2">
      <c r="A74" s="90"/>
      <c r="B74" s="94"/>
    </row>
    <row r="75" spans="1:3" ht="5.0999999999999996" customHeight="1" x14ac:dyDescent="0.2">
      <c r="A75" s="90"/>
      <c r="B75" s="92"/>
    </row>
    <row r="76" spans="1:3" x14ac:dyDescent="0.2">
      <c r="A76" s="90" t="s">
        <v>377</v>
      </c>
      <c r="B76" s="92" t="s">
        <v>90</v>
      </c>
    </row>
    <row r="77" spans="1:3" x14ac:dyDescent="0.2">
      <c r="A77" s="90"/>
      <c r="B77" s="94" t="s">
        <v>1027</v>
      </c>
      <c r="C77" s="9" t="s">
        <v>99</v>
      </c>
    </row>
    <row r="78" spans="1:3" x14ac:dyDescent="0.2">
      <c r="A78" s="90"/>
      <c r="B78" s="94" t="s">
        <v>1038</v>
      </c>
      <c r="C78" s="9" t="s">
        <v>100</v>
      </c>
    </row>
    <row r="79" spans="1:3" x14ac:dyDescent="0.2">
      <c r="A79" s="90"/>
      <c r="B79" s="94" t="s">
        <v>742</v>
      </c>
      <c r="C79" s="9" t="s">
        <v>379</v>
      </c>
    </row>
    <row r="80" spans="1:3" ht="5.0999999999999996" customHeight="1" x14ac:dyDescent="0.2">
      <c r="A80" s="90"/>
      <c r="B80" s="94"/>
    </row>
    <row r="81" spans="1:3" x14ac:dyDescent="0.2">
      <c r="A81" s="90" t="s">
        <v>145</v>
      </c>
      <c r="B81" s="92" t="s">
        <v>88</v>
      </c>
    </row>
    <row r="82" spans="1:3" x14ac:dyDescent="0.2">
      <c r="A82" s="90"/>
      <c r="B82" s="94" t="s">
        <v>1027</v>
      </c>
      <c r="C82" s="9" t="s">
        <v>92</v>
      </c>
    </row>
    <row r="83" spans="1:3" x14ac:dyDescent="0.2">
      <c r="A83" s="90"/>
      <c r="B83" s="94" t="s">
        <v>1038</v>
      </c>
      <c r="C83" s="9" t="s">
        <v>93</v>
      </c>
    </row>
    <row r="84" spans="1:3" x14ac:dyDescent="0.2">
      <c r="A84" s="90"/>
      <c r="B84" s="94" t="s">
        <v>1030</v>
      </c>
      <c r="C84" s="9" t="s">
        <v>94</v>
      </c>
    </row>
    <row r="85" spans="1:3" ht="5.0999999999999996" customHeight="1" x14ac:dyDescent="0.2">
      <c r="A85" s="90"/>
      <c r="B85" s="94"/>
    </row>
    <row r="86" spans="1:3" x14ac:dyDescent="0.2">
      <c r="A86" s="90" t="s">
        <v>380</v>
      </c>
      <c r="B86" s="92" t="s">
        <v>98</v>
      </c>
    </row>
    <row r="87" spans="1:3" x14ac:dyDescent="0.2">
      <c r="A87" s="90"/>
      <c r="B87" s="94" t="s">
        <v>1027</v>
      </c>
      <c r="C87" s="9" t="s">
        <v>101</v>
      </c>
    </row>
    <row r="88" spans="1:3" x14ac:dyDescent="0.2">
      <c r="A88" s="90"/>
      <c r="B88" s="94" t="s">
        <v>1038</v>
      </c>
      <c r="C88" s="9" t="s">
        <v>102</v>
      </c>
    </row>
    <row r="89" spans="1:3" x14ac:dyDescent="0.2">
      <c r="A89" s="90"/>
      <c r="B89" s="94" t="s">
        <v>742</v>
      </c>
      <c r="C89" s="9" t="s">
        <v>381</v>
      </c>
    </row>
    <row r="90" spans="1:3" ht="5.0999999999999996" customHeight="1" x14ac:dyDescent="0.2">
      <c r="A90" s="90"/>
      <c r="B90" s="92"/>
    </row>
    <row r="91" spans="1:3" ht="27.95" customHeight="1" x14ac:dyDescent="0.2">
      <c r="A91" s="90" t="s">
        <v>146</v>
      </c>
      <c r="B91" s="221" t="s">
        <v>792</v>
      </c>
      <c r="C91" s="221"/>
    </row>
    <row r="92" spans="1:3" x14ac:dyDescent="0.2">
      <c r="A92" s="90"/>
      <c r="B92" s="94" t="s">
        <v>1027</v>
      </c>
      <c r="C92" s="9" t="s">
        <v>689</v>
      </c>
    </row>
    <row r="93" spans="1:3" x14ac:dyDescent="0.2">
      <c r="A93" s="90"/>
      <c r="B93" s="94" t="s">
        <v>1038</v>
      </c>
      <c r="C93" s="9" t="s">
        <v>690</v>
      </c>
    </row>
    <row r="94" spans="1:3" x14ac:dyDescent="0.2">
      <c r="A94" s="90"/>
      <c r="B94" s="94" t="s">
        <v>1030</v>
      </c>
      <c r="C94" s="9" t="s">
        <v>691</v>
      </c>
    </row>
    <row r="95" spans="1:3" x14ac:dyDescent="0.2">
      <c r="A95" s="90"/>
      <c r="B95" s="94" t="s">
        <v>742</v>
      </c>
      <c r="C95" s="9" t="s">
        <v>103</v>
      </c>
    </row>
    <row r="96" spans="1:3" ht="5.0999999999999996" customHeight="1" x14ac:dyDescent="0.2">
      <c r="A96" s="90"/>
      <c r="B96" s="92"/>
    </row>
    <row r="97" spans="1:3" ht="12.95" customHeight="1" x14ac:dyDescent="0.2">
      <c r="A97" s="90" t="s">
        <v>382</v>
      </c>
      <c r="B97" s="221" t="s">
        <v>692</v>
      </c>
      <c r="C97" s="221"/>
    </row>
    <row r="98" spans="1:3" x14ac:dyDescent="0.2">
      <c r="A98" s="90"/>
      <c r="B98" s="94" t="s">
        <v>1027</v>
      </c>
      <c r="C98" s="9" t="s">
        <v>694</v>
      </c>
    </row>
    <row r="99" spans="1:3" x14ac:dyDescent="0.2">
      <c r="A99" s="90"/>
      <c r="B99" s="94" t="s">
        <v>1038</v>
      </c>
      <c r="C99" s="9" t="s">
        <v>695</v>
      </c>
    </row>
    <row r="100" spans="1:3" ht="51" x14ac:dyDescent="0.2">
      <c r="A100" s="90"/>
      <c r="B100" s="94" t="s">
        <v>742</v>
      </c>
      <c r="C100" s="10" t="s">
        <v>693</v>
      </c>
    </row>
    <row r="101" spans="1:3" ht="5.0999999999999996" customHeight="1" x14ac:dyDescent="0.2">
      <c r="A101" s="90"/>
      <c r="B101" s="92"/>
    </row>
    <row r="102" spans="1:3" ht="12.75" customHeight="1" x14ac:dyDescent="0.2">
      <c r="A102" s="90">
        <v>16</v>
      </c>
      <c r="B102" s="92" t="s">
        <v>517</v>
      </c>
    </row>
    <row r="103" spans="1:3" ht="12.75" customHeight="1" x14ac:dyDescent="0.2">
      <c r="A103" s="90"/>
      <c r="B103" s="94" t="s">
        <v>1027</v>
      </c>
      <c r="C103" s="9" t="s">
        <v>519</v>
      </c>
    </row>
    <row r="104" spans="1:3" ht="12.75" customHeight="1" x14ac:dyDescent="0.2">
      <c r="A104" s="90"/>
      <c r="B104" s="94" t="s">
        <v>1030</v>
      </c>
      <c r="C104" s="9" t="s">
        <v>520</v>
      </c>
    </row>
    <row r="105" spans="1:3" ht="5.0999999999999996" customHeight="1" x14ac:dyDescent="0.2">
      <c r="A105" s="90"/>
      <c r="B105" s="94"/>
    </row>
    <row r="106" spans="1:3" ht="12.75" customHeight="1" x14ac:dyDescent="0.2">
      <c r="A106" s="90">
        <v>17</v>
      </c>
      <c r="B106" s="92" t="s">
        <v>521</v>
      </c>
    </row>
    <row r="107" spans="1:3" ht="12.75" customHeight="1" x14ac:dyDescent="0.2">
      <c r="A107" s="90"/>
      <c r="B107" s="64" t="s">
        <v>1024</v>
      </c>
    </row>
    <row r="108" spans="1:3" ht="12.2" customHeight="1" x14ac:dyDescent="0.2">
      <c r="A108" s="90"/>
      <c r="B108" s="96" t="s">
        <v>522</v>
      </c>
      <c r="C108" s="44" t="s">
        <v>523</v>
      </c>
    </row>
    <row r="109" spans="1:3" ht="5.0999999999999996" customHeight="1" x14ac:dyDescent="0.2">
      <c r="A109" s="90"/>
      <c r="B109" s="94"/>
    </row>
    <row r="110" spans="1:3" x14ac:dyDescent="0.2">
      <c r="A110" s="90">
        <v>18</v>
      </c>
      <c r="B110" s="92" t="s">
        <v>658</v>
      </c>
    </row>
    <row r="111" spans="1:3" x14ac:dyDescent="0.2">
      <c r="B111" s="94" t="s">
        <v>1027</v>
      </c>
      <c r="C111" s="9" t="s">
        <v>709</v>
      </c>
    </row>
    <row r="112" spans="1:3" x14ac:dyDescent="0.2">
      <c r="B112" s="94" t="s">
        <v>1038</v>
      </c>
      <c r="C112" s="9" t="s">
        <v>710</v>
      </c>
    </row>
    <row r="113" spans="1:3" x14ac:dyDescent="0.2">
      <c r="B113" s="94" t="s">
        <v>1030</v>
      </c>
      <c r="C113" s="9" t="s">
        <v>711</v>
      </c>
    </row>
    <row r="114" spans="1:3" x14ac:dyDescent="0.2">
      <c r="B114" s="88" t="s">
        <v>708</v>
      </c>
      <c r="C114" s="9" t="s">
        <v>712</v>
      </c>
    </row>
    <row r="115" spans="1:3" x14ac:dyDescent="0.2">
      <c r="B115" s="94" t="s">
        <v>742</v>
      </c>
      <c r="C115" s="9" t="s">
        <v>713</v>
      </c>
    </row>
    <row r="116" spans="1:3" ht="5.0999999999999996" customHeight="1" x14ac:dyDescent="0.2"/>
    <row r="117" spans="1:3" x14ac:dyDescent="0.2">
      <c r="A117" s="90">
        <v>19</v>
      </c>
      <c r="B117" s="92" t="s">
        <v>1512</v>
      </c>
    </row>
    <row r="118" spans="1:3" x14ac:dyDescent="0.2">
      <c r="B118" s="220" t="s">
        <v>1024</v>
      </c>
      <c r="C118" s="220"/>
    </row>
  </sheetData>
  <sheetProtection sheet="1" objects="1" scenarios="1"/>
  <mergeCells count="6">
    <mergeCell ref="B118:C118"/>
    <mergeCell ref="B97:C97"/>
    <mergeCell ref="B91:C91"/>
    <mergeCell ref="A2:C2"/>
    <mergeCell ref="B10:C10"/>
    <mergeCell ref="B38:C38"/>
  </mergeCells>
  <phoneticPr fontId="13" type="noConversion"/>
  <pageMargins left="0.70866141732283461" right="0.70866141732283461" top="0.74803149606299213" bottom="0.74803149606299213" header="0.31496062992125984" footer="0.31496062992125984"/>
  <pageSetup paperSize="9" scale="5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5"/>
    <pageSetUpPr autoPageBreaks="0" fitToPage="1"/>
  </sheetPr>
  <dimension ref="A1:I62"/>
  <sheetViews>
    <sheetView showGridLines="0" zoomScale="80" workbookViewId="0">
      <pane ySplit="6495" topLeftCell="A4"/>
      <selection activeCell="B12" sqref="B12"/>
      <selection pane="bottomLeft" activeCell="D11" sqref="D11"/>
    </sheetView>
  </sheetViews>
  <sheetFormatPr defaultRowHeight="12.75" x14ac:dyDescent="0.2"/>
  <cols>
    <col min="1" max="1" width="4.7109375" style="15" customWidth="1"/>
    <col min="2" max="2" width="83" style="15" customWidth="1"/>
    <col min="3" max="9" width="15.7109375" style="14" customWidth="1"/>
    <col min="10" max="10" width="15.7109375" style="15" customWidth="1"/>
    <col min="11" max="16384" width="9.140625" style="15"/>
  </cols>
  <sheetData>
    <row r="1" spans="1:9" ht="44.25" customHeight="1" x14ac:dyDescent="0.35">
      <c r="C1" s="224" t="s">
        <v>785</v>
      </c>
      <c r="D1" s="225"/>
      <c r="E1" s="225"/>
      <c r="F1" s="225"/>
      <c r="G1" s="225"/>
      <c r="H1" s="225"/>
      <c r="I1" s="225"/>
    </row>
    <row r="2" spans="1:9" s="67" customFormat="1" ht="18" customHeight="1" x14ac:dyDescent="0.3">
      <c r="A2" s="234" t="s">
        <v>1478</v>
      </c>
      <c r="B2" s="234"/>
      <c r="C2" s="68"/>
      <c r="D2" s="68"/>
      <c r="E2" s="69"/>
      <c r="F2" s="69"/>
      <c r="G2" s="69"/>
      <c r="H2" s="69"/>
      <c r="I2" s="69"/>
    </row>
    <row r="3" spans="1:9" s="1" customFormat="1" ht="15" customHeight="1" x14ac:dyDescent="0.25">
      <c r="A3" s="235" t="s">
        <v>653</v>
      </c>
      <c r="B3" s="235"/>
      <c r="C3" s="2"/>
      <c r="D3" s="2"/>
      <c r="E3" s="2"/>
      <c r="F3" s="2"/>
      <c r="G3" s="2"/>
      <c r="H3" s="2"/>
      <c r="I3" s="2"/>
    </row>
    <row r="4" spans="1:9" s="1" customFormat="1" x14ac:dyDescent="0.2">
      <c r="A4" s="236"/>
      <c r="B4" s="236"/>
      <c r="C4" s="2"/>
      <c r="D4" s="2"/>
      <c r="E4" s="2"/>
      <c r="F4" s="2"/>
      <c r="G4" s="2"/>
      <c r="H4" s="2"/>
      <c r="I4" s="47"/>
    </row>
    <row r="5" spans="1:9" s="1" customFormat="1" ht="6" customHeight="1" thickBot="1" x14ac:dyDescent="0.25">
      <c r="A5" s="4"/>
      <c r="B5" s="4"/>
      <c r="C5" s="2"/>
      <c r="D5" s="2"/>
      <c r="E5" s="2"/>
      <c r="F5" s="2"/>
      <c r="G5" s="2"/>
      <c r="H5" s="2"/>
      <c r="I5" s="2"/>
    </row>
    <row r="6" spans="1:9" s="1" customFormat="1" ht="15.75" customHeight="1" x14ac:dyDescent="0.25">
      <c r="A6" s="155" t="s">
        <v>597</v>
      </c>
      <c r="B6" s="154"/>
      <c r="C6" s="71" t="s">
        <v>598</v>
      </c>
      <c r="D6" s="71" t="s">
        <v>599</v>
      </c>
      <c r="E6" s="71" t="s">
        <v>600</v>
      </c>
      <c r="F6" s="71" t="s">
        <v>601</v>
      </c>
      <c r="G6" s="71" t="s">
        <v>602</v>
      </c>
      <c r="H6" s="71" t="s">
        <v>603</v>
      </c>
      <c r="I6" s="71" t="s">
        <v>604</v>
      </c>
    </row>
    <row r="7" spans="1:9" s="8" customFormat="1" ht="20.25" customHeight="1" x14ac:dyDescent="0.2">
      <c r="A7" s="232" t="s">
        <v>649</v>
      </c>
      <c r="B7" s="233"/>
      <c r="C7" s="196" t="s">
        <v>786</v>
      </c>
      <c r="D7" s="196" t="s">
        <v>787</v>
      </c>
      <c r="E7" s="196" t="s">
        <v>788</v>
      </c>
      <c r="F7" s="196" t="s">
        <v>789</v>
      </c>
      <c r="G7" s="196" t="s">
        <v>790</v>
      </c>
      <c r="H7" s="196"/>
      <c r="I7" s="196"/>
    </row>
    <row r="8" spans="1:9" s="8" customFormat="1" ht="21" customHeight="1" x14ac:dyDescent="0.2">
      <c r="A8" s="72">
        <v>1</v>
      </c>
      <c r="B8" s="73" t="s">
        <v>659</v>
      </c>
      <c r="C8" s="197">
        <v>41183</v>
      </c>
      <c r="D8" s="197"/>
      <c r="E8" s="197">
        <v>41185</v>
      </c>
      <c r="F8" s="197">
        <v>41186</v>
      </c>
      <c r="G8" s="197">
        <v>41187</v>
      </c>
      <c r="H8" s="197"/>
      <c r="I8" s="197"/>
    </row>
    <row r="9" spans="1:9" s="8" customFormat="1" ht="21" customHeight="1" x14ac:dyDescent="0.2">
      <c r="A9" s="72">
        <v>2</v>
      </c>
      <c r="B9" s="74" t="s">
        <v>1568</v>
      </c>
      <c r="C9" s="198">
        <v>0.97569444444444453</v>
      </c>
      <c r="D9" s="198">
        <v>0.97569444444444453</v>
      </c>
      <c r="E9" s="198">
        <v>0.97569444444444453</v>
      </c>
      <c r="F9" s="198">
        <v>0.97569444444444453</v>
      </c>
      <c r="G9" s="198">
        <v>0.97569444444444453</v>
      </c>
      <c r="H9" s="198"/>
      <c r="I9" s="198"/>
    </row>
    <row r="10" spans="1:9" s="54" customFormat="1" ht="21" customHeight="1" x14ac:dyDescent="0.2">
      <c r="A10" s="72">
        <v>3</v>
      </c>
      <c r="B10" s="74" t="s">
        <v>654</v>
      </c>
      <c r="C10" s="199" t="s">
        <v>740</v>
      </c>
      <c r="D10" s="199" t="s">
        <v>740</v>
      </c>
      <c r="E10" s="199" t="s">
        <v>739</v>
      </c>
      <c r="F10" s="199" t="s">
        <v>740</v>
      </c>
      <c r="G10" s="199" t="s">
        <v>740</v>
      </c>
      <c r="H10" s="199"/>
      <c r="I10" s="199"/>
    </row>
    <row r="11" spans="1:9" s="54" customFormat="1" ht="21" customHeight="1" x14ac:dyDescent="0.2">
      <c r="A11" s="72">
        <v>4</v>
      </c>
      <c r="B11" s="74" t="s">
        <v>655</v>
      </c>
      <c r="C11" s="199" t="s">
        <v>652</v>
      </c>
      <c r="D11" s="199" t="s">
        <v>652</v>
      </c>
      <c r="E11" s="199" t="s">
        <v>652</v>
      </c>
      <c r="F11" s="199" t="s">
        <v>652</v>
      </c>
      <c r="G11" s="199" t="s">
        <v>652</v>
      </c>
      <c r="H11" s="199"/>
      <c r="I11" s="199"/>
    </row>
    <row r="12" spans="1:9" s="54" customFormat="1" ht="21" customHeight="1" x14ac:dyDescent="0.2">
      <c r="A12" s="72">
        <v>5</v>
      </c>
      <c r="B12" s="74" t="s">
        <v>656</v>
      </c>
      <c r="C12" s="199" t="s">
        <v>739</v>
      </c>
      <c r="D12" s="199" t="s">
        <v>739</v>
      </c>
      <c r="E12" s="199" t="s">
        <v>741</v>
      </c>
      <c r="F12" s="199" t="s">
        <v>739</v>
      </c>
      <c r="G12" s="199" t="s">
        <v>739</v>
      </c>
      <c r="H12" s="199"/>
      <c r="I12" s="199"/>
    </row>
    <row r="13" spans="1:9" s="54" customFormat="1" ht="21" customHeight="1" x14ac:dyDescent="0.2">
      <c r="A13" s="72">
        <v>6</v>
      </c>
      <c r="B13" s="74" t="s">
        <v>595</v>
      </c>
      <c r="C13" s="199" t="s">
        <v>739</v>
      </c>
      <c r="D13" s="199" t="s">
        <v>739</v>
      </c>
      <c r="E13" s="199" t="s">
        <v>742</v>
      </c>
      <c r="F13" s="199" t="s">
        <v>739</v>
      </c>
      <c r="G13" s="199" t="s">
        <v>739</v>
      </c>
      <c r="H13" s="199" t="str">
        <f>IF(OR(H12="No",H12="Not recorded"),"N/A","")</f>
        <v/>
      </c>
      <c r="I13" s="199" t="str">
        <f>IF(OR(I12="No",I12="Not recorded"),"N/A","")</f>
        <v/>
      </c>
    </row>
    <row r="14" spans="1:9" s="54" customFormat="1" ht="21" customHeight="1" x14ac:dyDescent="0.2">
      <c r="A14" s="72">
        <v>7</v>
      </c>
      <c r="B14" s="74" t="s">
        <v>657</v>
      </c>
      <c r="C14" s="199" t="str">
        <f t="shared" ref="C14:I14" si="0">IF(OR(C12="Yes",C12="Not recorded"),"N/A","")</f>
        <v>N/A</v>
      </c>
      <c r="D14" s="199" t="str">
        <f>IF(OR(D12="Yes",D12="Not recorded"),"N/A","")</f>
        <v>N/A</v>
      </c>
      <c r="E14" s="199" t="s">
        <v>738</v>
      </c>
      <c r="F14" s="199" t="str">
        <f>IF(OR(F12="Yes",F12="Not recorded"),"N/A","")</f>
        <v>N/A</v>
      </c>
      <c r="G14" s="199" t="str">
        <f>IF(OR(G12="Yes",G12="Not recorded"),"N/A","")</f>
        <v>N/A</v>
      </c>
      <c r="H14" s="199" t="str">
        <f t="shared" si="0"/>
        <v/>
      </c>
      <c r="I14" s="199" t="str">
        <f t="shared" si="0"/>
        <v/>
      </c>
    </row>
    <row r="15" spans="1:9" s="54" customFormat="1" ht="21" customHeight="1" x14ac:dyDescent="0.2">
      <c r="A15" s="72">
        <v>8</v>
      </c>
      <c r="B15" s="74" t="s">
        <v>660</v>
      </c>
      <c r="C15" s="198">
        <v>0.99305555555555547</v>
      </c>
      <c r="D15" s="198">
        <v>0.99305555555555547</v>
      </c>
      <c r="E15" s="198">
        <v>0.99305555555555547</v>
      </c>
      <c r="F15" s="198">
        <v>0.99305555555555547</v>
      </c>
      <c r="G15" s="198">
        <v>0.99305555555555547</v>
      </c>
      <c r="H15" s="198"/>
      <c r="I15" s="198"/>
    </row>
    <row r="16" spans="1:9" s="54" customFormat="1" ht="21" customHeight="1" x14ac:dyDescent="0.2">
      <c r="A16" s="72">
        <v>9</v>
      </c>
      <c r="B16" s="74" t="s">
        <v>41</v>
      </c>
      <c r="C16" s="199" t="s">
        <v>739</v>
      </c>
      <c r="D16" s="199" t="s">
        <v>739</v>
      </c>
      <c r="E16" s="199" t="s">
        <v>739</v>
      </c>
      <c r="F16" s="199" t="s">
        <v>739</v>
      </c>
      <c r="G16" s="199" t="s">
        <v>739</v>
      </c>
      <c r="H16" s="199" t="str">
        <f>IF(H13="N/A","No","")</f>
        <v/>
      </c>
      <c r="I16" s="199" t="str">
        <f>IF(I13="N/A","No","")</f>
        <v/>
      </c>
    </row>
    <row r="17" spans="1:9" s="54" customFormat="1" ht="21" customHeight="1" x14ac:dyDescent="0.2">
      <c r="A17" s="72" t="s">
        <v>767</v>
      </c>
      <c r="B17" s="74" t="s">
        <v>77</v>
      </c>
      <c r="C17" s="199" t="s">
        <v>739</v>
      </c>
      <c r="D17" s="199" t="s">
        <v>739</v>
      </c>
      <c r="E17" s="199" t="s">
        <v>739</v>
      </c>
      <c r="F17" s="199" t="s">
        <v>739</v>
      </c>
      <c r="G17" s="199" t="s">
        <v>739</v>
      </c>
      <c r="H17" s="199"/>
      <c r="I17" s="199"/>
    </row>
    <row r="18" spans="1:9" s="54" customFormat="1" ht="27.95" customHeight="1" x14ac:dyDescent="0.2">
      <c r="A18" s="102" t="s">
        <v>144</v>
      </c>
      <c r="B18" s="74" t="s">
        <v>81</v>
      </c>
      <c r="C18" s="199" t="s">
        <v>739</v>
      </c>
      <c r="D18" s="199" t="s">
        <v>739</v>
      </c>
      <c r="E18" s="199" t="s">
        <v>739</v>
      </c>
      <c r="F18" s="199" t="s">
        <v>739</v>
      </c>
      <c r="G18" s="199" t="s">
        <v>739</v>
      </c>
      <c r="H18" s="199" t="str">
        <f>IF(OR(H17="No",H17="Not recorded"),"N/A","")</f>
        <v/>
      </c>
      <c r="I18" s="199" t="str">
        <f>IF(OR(I17="No",I17="Not recorded"),"N/A","")</f>
        <v/>
      </c>
    </row>
    <row r="19" spans="1:9" s="54" customFormat="1" ht="24.75" customHeight="1" x14ac:dyDescent="0.2">
      <c r="A19" s="72" t="s">
        <v>768</v>
      </c>
      <c r="B19" s="74" t="s">
        <v>85</v>
      </c>
      <c r="C19" s="199" t="s">
        <v>648</v>
      </c>
      <c r="D19" s="199" t="s">
        <v>648</v>
      </c>
      <c r="E19" s="199" t="s">
        <v>648</v>
      </c>
      <c r="F19" s="199" t="s">
        <v>648</v>
      </c>
      <c r="G19" s="199" t="s">
        <v>648</v>
      </c>
      <c r="H19" s="199"/>
      <c r="I19" s="199"/>
    </row>
    <row r="20" spans="1:9" s="54" customFormat="1" ht="27.95" customHeight="1" x14ac:dyDescent="0.2">
      <c r="A20" s="102" t="s">
        <v>144</v>
      </c>
      <c r="B20" s="74" t="s">
        <v>386</v>
      </c>
      <c r="C20" s="199" t="s">
        <v>741</v>
      </c>
      <c r="D20" s="199" t="str">
        <f t="shared" ref="D20:I20" si="1">IF(D19="Not recorded","N/A","")</f>
        <v>N/A</v>
      </c>
      <c r="E20" s="199" t="str">
        <f t="shared" si="1"/>
        <v>N/A</v>
      </c>
      <c r="F20" s="199" t="str">
        <f t="shared" si="1"/>
        <v>N/A</v>
      </c>
      <c r="G20" s="199" t="str">
        <f t="shared" si="1"/>
        <v>N/A</v>
      </c>
      <c r="H20" s="199" t="str">
        <f t="shared" si="1"/>
        <v/>
      </c>
      <c r="I20" s="199" t="str">
        <f t="shared" si="1"/>
        <v/>
      </c>
    </row>
    <row r="21" spans="1:9" s="54" customFormat="1" ht="26.1" customHeight="1" x14ac:dyDescent="0.2">
      <c r="A21" s="72">
        <v>12</v>
      </c>
      <c r="B21" s="74" t="s">
        <v>539</v>
      </c>
      <c r="C21" s="199" t="s">
        <v>739</v>
      </c>
      <c r="D21" s="199" t="s">
        <v>739</v>
      </c>
      <c r="E21" s="199" t="s">
        <v>739</v>
      </c>
      <c r="F21" s="199" t="s">
        <v>739</v>
      </c>
      <c r="G21" s="199" t="s">
        <v>739</v>
      </c>
      <c r="H21" s="199"/>
      <c r="I21" s="199"/>
    </row>
    <row r="22" spans="1:9" s="54" customFormat="1" ht="21" customHeight="1" x14ac:dyDescent="0.2">
      <c r="A22" s="72" t="s">
        <v>143</v>
      </c>
      <c r="B22" s="74" t="s">
        <v>86</v>
      </c>
      <c r="C22" s="199" t="s">
        <v>739</v>
      </c>
      <c r="D22" s="199" t="s">
        <v>739</v>
      </c>
      <c r="E22" s="199" t="s">
        <v>739</v>
      </c>
      <c r="F22" s="199" t="s">
        <v>739</v>
      </c>
      <c r="G22" s="199" t="s">
        <v>741</v>
      </c>
      <c r="H22" s="199"/>
      <c r="I22" s="199"/>
    </row>
    <row r="23" spans="1:9" s="54" customFormat="1" ht="21" customHeight="1" x14ac:dyDescent="0.2">
      <c r="A23" s="102" t="s">
        <v>144</v>
      </c>
      <c r="B23" s="74" t="s">
        <v>87</v>
      </c>
      <c r="C23" s="199" t="s">
        <v>739</v>
      </c>
      <c r="D23" s="199" t="s">
        <v>739</v>
      </c>
      <c r="E23" s="199" t="s">
        <v>739</v>
      </c>
      <c r="F23" s="199" t="s">
        <v>739</v>
      </c>
      <c r="G23" s="199" t="s">
        <v>739</v>
      </c>
      <c r="H23" s="199" t="str">
        <f>IF(OR(H22="No",H22="Not recorded"),"N/A","")</f>
        <v/>
      </c>
      <c r="I23" s="199" t="str">
        <f>IF(OR(I22="No",I22="Not recorded"),"N/A","")</f>
        <v/>
      </c>
    </row>
    <row r="24" spans="1:9" s="54" customFormat="1" ht="21" customHeight="1" x14ac:dyDescent="0.2">
      <c r="A24" s="72" t="s">
        <v>145</v>
      </c>
      <c r="B24" s="74" t="s">
        <v>88</v>
      </c>
      <c r="C24" s="199" t="s">
        <v>741</v>
      </c>
      <c r="D24" s="199" t="s">
        <v>741</v>
      </c>
      <c r="E24" s="199" t="s">
        <v>741</v>
      </c>
      <c r="F24" s="199" t="s">
        <v>741</v>
      </c>
      <c r="G24" s="199" t="s">
        <v>741</v>
      </c>
      <c r="H24" s="199"/>
      <c r="I24" s="199"/>
    </row>
    <row r="25" spans="1:9" s="54" customFormat="1" ht="27.95" customHeight="1" x14ac:dyDescent="0.2">
      <c r="A25" s="102" t="s">
        <v>144</v>
      </c>
      <c r="B25" s="74" t="s">
        <v>688</v>
      </c>
      <c r="C25" s="199" t="str">
        <f t="shared" ref="C25:I25" si="2">IF(OR(C24="No",C24="Not recorded"),"N/A","")</f>
        <v>N/A</v>
      </c>
      <c r="D25" s="199" t="str">
        <f t="shared" si="2"/>
        <v>N/A</v>
      </c>
      <c r="E25" s="199" t="str">
        <f t="shared" si="2"/>
        <v>N/A</v>
      </c>
      <c r="F25" s="199" t="str">
        <f t="shared" si="2"/>
        <v>N/A</v>
      </c>
      <c r="G25" s="199" t="str">
        <f t="shared" si="2"/>
        <v>N/A</v>
      </c>
      <c r="H25" s="199" t="str">
        <f t="shared" si="2"/>
        <v/>
      </c>
      <c r="I25" s="199" t="str">
        <f t="shared" si="2"/>
        <v/>
      </c>
    </row>
    <row r="26" spans="1:9" s="54" customFormat="1" ht="27.95" customHeight="1" x14ac:dyDescent="0.2">
      <c r="A26" s="72" t="s">
        <v>146</v>
      </c>
      <c r="B26" s="74" t="s">
        <v>791</v>
      </c>
      <c r="C26" s="199" t="s">
        <v>739</v>
      </c>
      <c r="D26" s="199" t="s">
        <v>739</v>
      </c>
      <c r="E26" s="199" t="s">
        <v>739</v>
      </c>
      <c r="F26" s="199" t="s">
        <v>739</v>
      </c>
      <c r="G26" s="199" t="s">
        <v>739</v>
      </c>
      <c r="H26" s="199"/>
      <c r="I26" s="199"/>
    </row>
    <row r="27" spans="1:9" s="54" customFormat="1" ht="27.95" customHeight="1" x14ac:dyDescent="0.2">
      <c r="A27" s="102" t="s">
        <v>144</v>
      </c>
      <c r="B27" s="74" t="s">
        <v>696</v>
      </c>
      <c r="C27" s="199" t="s">
        <v>739</v>
      </c>
      <c r="D27" s="199" t="s">
        <v>739</v>
      </c>
      <c r="E27" s="199" t="s">
        <v>739</v>
      </c>
      <c r="F27" s="199" t="s">
        <v>739</v>
      </c>
      <c r="G27" s="199" t="s">
        <v>739</v>
      </c>
      <c r="H27" s="199" t="str">
        <f>IF(AND(H26&lt;&gt;"Yes",H26&lt;&gt;""),"N/A","")</f>
        <v/>
      </c>
      <c r="I27" s="199" t="str">
        <f>IF(AND(I26&lt;&gt;"Yes",I26&lt;&gt;""),"N/A","")</f>
        <v/>
      </c>
    </row>
    <row r="28" spans="1:9" s="54" customFormat="1" ht="21" customHeight="1" x14ac:dyDescent="0.2">
      <c r="A28" s="72">
        <v>16</v>
      </c>
      <c r="B28" s="74" t="s">
        <v>517</v>
      </c>
      <c r="C28" s="199" t="s">
        <v>739</v>
      </c>
      <c r="D28" s="199" t="s">
        <v>739</v>
      </c>
      <c r="E28" s="199" t="s">
        <v>648</v>
      </c>
      <c r="F28" s="199" t="s">
        <v>739</v>
      </c>
      <c r="G28" s="199" t="s">
        <v>739</v>
      </c>
      <c r="H28" s="199"/>
      <c r="I28" s="199"/>
    </row>
    <row r="29" spans="1:9" s="54" customFormat="1" ht="27.95" customHeight="1" x14ac:dyDescent="0.2">
      <c r="A29" s="72">
        <v>17</v>
      </c>
      <c r="B29" s="74" t="s">
        <v>142</v>
      </c>
      <c r="C29" s="198">
        <v>5.9722222222222225E-2</v>
      </c>
      <c r="D29" s="198">
        <v>2.361111111111111E-2</v>
      </c>
      <c r="E29" s="198"/>
      <c r="F29" s="198">
        <v>0.98611111111111116</v>
      </c>
      <c r="G29" s="198">
        <v>0.11874999999999999</v>
      </c>
      <c r="H29" s="198"/>
      <c r="I29" s="198"/>
    </row>
    <row r="30" spans="1:9" s="54" customFormat="1" ht="27.95" customHeight="1" x14ac:dyDescent="0.2">
      <c r="A30" s="72">
        <v>18</v>
      </c>
      <c r="B30" s="74" t="s">
        <v>658</v>
      </c>
      <c r="C30" s="199" t="s">
        <v>648</v>
      </c>
      <c r="D30" s="199" t="s">
        <v>648</v>
      </c>
      <c r="E30" s="199" t="s">
        <v>648</v>
      </c>
      <c r="F30" s="199" t="s">
        <v>648</v>
      </c>
      <c r="G30" s="199" t="s">
        <v>648</v>
      </c>
      <c r="H30" s="199"/>
      <c r="I30" s="199"/>
    </row>
    <row r="31" spans="1:9" s="54" customFormat="1" ht="27.95" customHeight="1" x14ac:dyDescent="0.2">
      <c r="A31" s="156">
        <v>19</v>
      </c>
      <c r="B31" s="172" t="s">
        <v>1507</v>
      </c>
      <c r="C31" s="198">
        <v>6.0416666666666667E-2</v>
      </c>
      <c r="D31" s="198">
        <v>3.8194444444444441E-2</v>
      </c>
      <c r="E31" s="198">
        <v>0.10069444444444443</v>
      </c>
      <c r="F31" s="198">
        <v>0.125</v>
      </c>
      <c r="G31" s="198">
        <v>9.375E-2</v>
      </c>
      <c r="H31" s="198"/>
      <c r="I31" s="198"/>
    </row>
    <row r="32" spans="1:9" s="8" customFormat="1" ht="64.5" customHeight="1" x14ac:dyDescent="0.2">
      <c r="A32" s="226" t="s">
        <v>540</v>
      </c>
      <c r="B32" s="227"/>
      <c r="C32" s="200"/>
      <c r="D32" s="200"/>
      <c r="E32" s="200"/>
      <c r="F32" s="200"/>
      <c r="G32" s="200"/>
      <c r="H32" s="200"/>
      <c r="I32" s="200"/>
    </row>
    <row r="33" spans="1:9" ht="90" customHeight="1" thickBot="1" x14ac:dyDescent="0.25">
      <c r="A33" s="228" t="s">
        <v>698</v>
      </c>
      <c r="B33" s="229"/>
      <c r="C33" s="101" t="str">
        <f t="shared" ref="C33:I33" si="3">C47&amp;C48&amp;C49&amp;C50&amp;C51&amp;C52&amp;C53&amp;C54&amp;C55&amp;C56&amp;C57&amp;C58&amp;C59&amp;C60&amp;C61&amp;C62</f>
        <v xml:space="preserve">Check Q11b (N/A if no evidence investigation considered); </v>
      </c>
      <c r="D33" s="101" t="str">
        <f t="shared" si="3"/>
        <v xml:space="preserve">Enter date of arrival in Q1; </v>
      </c>
      <c r="E33" s="101" t="str">
        <f t="shared" si="3"/>
        <v xml:space="preserve">Q8 should be blank unless Q5="Yes"; Check Q9 ("No" if analgesia not offered); </v>
      </c>
      <c r="F33" s="101" t="str">
        <f t="shared" si="3"/>
        <v>Check times Q8 &amp; Q17; Check times Q2 &amp; Q17</v>
      </c>
      <c r="G33" s="101" t="str">
        <f t="shared" si="3"/>
        <v xml:space="preserve">Check Q13b (N/A if no evidence test performed); </v>
      </c>
      <c r="H33" s="101" t="str">
        <f t="shared" si="3"/>
        <v/>
      </c>
      <c r="I33" s="101" t="str">
        <f t="shared" si="3"/>
        <v/>
      </c>
    </row>
    <row r="34" spans="1:9" ht="15" customHeight="1" x14ac:dyDescent="0.2">
      <c r="A34" s="75" t="s">
        <v>699</v>
      </c>
      <c r="B34" s="76"/>
      <c r="C34" s="82"/>
      <c r="D34" s="82"/>
      <c r="E34" s="82"/>
      <c r="F34" s="82"/>
      <c r="G34" s="82"/>
      <c r="H34" s="82"/>
      <c r="I34" s="82"/>
    </row>
    <row r="35" spans="1:9" ht="15" customHeight="1" x14ac:dyDescent="0.2">
      <c r="A35" s="230" t="s">
        <v>700</v>
      </c>
      <c r="B35" s="231"/>
      <c r="C35" s="83"/>
      <c r="D35" s="83"/>
      <c r="E35" s="83"/>
      <c r="F35" s="83"/>
      <c r="G35" s="83"/>
      <c r="H35" s="83"/>
      <c r="I35" s="83"/>
    </row>
    <row r="36" spans="1:9" ht="15" customHeight="1" x14ac:dyDescent="0.2">
      <c r="A36" s="103"/>
      <c r="B36" s="77" t="s">
        <v>701</v>
      </c>
      <c r="C36" s="12">
        <f>IF(AND(ISNUMBER(C$9),ISNUMBER(C$15)),IF(C$15&gt;C$9,C$15-C$9,C$15-C$9+1),"")</f>
        <v>1.7361111111110938E-2</v>
      </c>
      <c r="D36" s="12">
        <f t="shared" ref="D36:I36" si="4">IF(AND(ISNUMBER(D$9),ISNUMBER(D$15)),IF(D$15&gt;D$9,D$15-D$9,D$15-D$9+1),"")</f>
        <v>1.7361111111110938E-2</v>
      </c>
      <c r="E36" s="12">
        <f t="shared" si="4"/>
        <v>1.7361111111110938E-2</v>
      </c>
      <c r="F36" s="12">
        <f t="shared" si="4"/>
        <v>1.7361111111110938E-2</v>
      </c>
      <c r="G36" s="12">
        <f t="shared" si="4"/>
        <v>1.7361111111110938E-2</v>
      </c>
      <c r="H36" s="12" t="str">
        <f t="shared" si="4"/>
        <v/>
      </c>
      <c r="I36" s="12" t="str">
        <f t="shared" si="4"/>
        <v/>
      </c>
    </row>
    <row r="37" spans="1:9" ht="15" customHeight="1" x14ac:dyDescent="0.2">
      <c r="A37" s="103"/>
      <c r="B37" s="77" t="s">
        <v>703</v>
      </c>
      <c r="C37" s="13">
        <f>IF(C11="Moderate (4-6)",C$36,"")</f>
        <v>1.7361111111110938E-2</v>
      </c>
      <c r="D37" s="13">
        <f t="shared" ref="D37:I37" si="5">IF(D11="Moderate (4-6)",D$36,"")</f>
        <v>1.7361111111110938E-2</v>
      </c>
      <c r="E37" s="13">
        <f t="shared" si="5"/>
        <v>1.7361111111110938E-2</v>
      </c>
      <c r="F37" s="13">
        <f t="shared" si="5"/>
        <v>1.7361111111110938E-2</v>
      </c>
      <c r="G37" s="13">
        <f t="shared" si="5"/>
        <v>1.7361111111110938E-2</v>
      </c>
      <c r="H37" s="13" t="str">
        <f t="shared" si="5"/>
        <v/>
      </c>
      <c r="I37" s="13" t="str">
        <f t="shared" si="5"/>
        <v/>
      </c>
    </row>
    <row r="38" spans="1:9" ht="15" customHeight="1" x14ac:dyDescent="0.2">
      <c r="A38" s="103"/>
      <c r="B38" s="77" t="s">
        <v>702</v>
      </c>
      <c r="C38" s="13" t="str">
        <f>IF(C11="Severe (7-10)",C$36,"")</f>
        <v/>
      </c>
      <c r="D38" s="13" t="str">
        <f t="shared" ref="D38:I38" si="6">IF(D11="Severe (7-10)",D$36,"")</f>
        <v/>
      </c>
      <c r="E38" s="13" t="str">
        <f t="shared" si="6"/>
        <v/>
      </c>
      <c r="F38" s="13" t="str">
        <f t="shared" si="6"/>
        <v/>
      </c>
      <c r="G38" s="13" t="str">
        <f t="shared" si="6"/>
        <v/>
      </c>
      <c r="H38" s="13" t="str">
        <f t="shared" si="6"/>
        <v/>
      </c>
      <c r="I38" s="13" t="str">
        <f t="shared" si="6"/>
        <v/>
      </c>
    </row>
    <row r="39" spans="1:9" ht="15" customHeight="1" x14ac:dyDescent="0.2">
      <c r="A39" s="104"/>
      <c r="B39" s="78" t="s">
        <v>704</v>
      </c>
      <c r="C39" s="62"/>
      <c r="D39" s="62"/>
      <c r="E39" s="62"/>
      <c r="F39" s="62"/>
      <c r="G39" s="62"/>
      <c r="H39" s="62"/>
      <c r="I39" s="62"/>
    </row>
    <row r="40" spans="1:9" ht="15" customHeight="1" x14ac:dyDescent="0.2">
      <c r="A40" s="104"/>
      <c r="B40" s="97" t="s">
        <v>524</v>
      </c>
      <c r="C40" s="12">
        <f>IF(AND(ISNUMBER(C$15),ISNUMBER(C29)),IF(C29&gt;C$15,C29-C$15,C29-C$15+1),"")</f>
        <v>6.6666666666666763E-2</v>
      </c>
      <c r="D40" s="12">
        <f t="shared" ref="D40:I40" si="7">IF(AND(ISNUMBER(D$15),ISNUMBER(D29)),IF(D29&gt;D$15,D29-D$15,D29-D$15+1),"")</f>
        <v>3.0555555555555669E-2</v>
      </c>
      <c r="E40" s="12" t="str">
        <f t="shared" si="7"/>
        <v/>
      </c>
      <c r="F40" s="12">
        <f t="shared" si="7"/>
        <v>0.99305555555555569</v>
      </c>
      <c r="G40" s="12">
        <f t="shared" si="7"/>
        <v>0.12569444444444455</v>
      </c>
      <c r="H40" s="12" t="str">
        <f t="shared" si="7"/>
        <v/>
      </c>
      <c r="I40" s="12" t="str">
        <f t="shared" si="7"/>
        <v/>
      </c>
    </row>
    <row r="41" spans="1:9" ht="15" customHeight="1" x14ac:dyDescent="0.2">
      <c r="A41" s="104"/>
      <c r="B41" s="97" t="s">
        <v>525</v>
      </c>
      <c r="C41" s="13">
        <f>IF(C11="Moderate (4-6)",C40,"")</f>
        <v>6.6666666666666763E-2</v>
      </c>
      <c r="D41" s="13">
        <f t="shared" ref="D41:I41" si="8">IF(D11="Moderate (4-6)",D40,"")</f>
        <v>3.0555555555555669E-2</v>
      </c>
      <c r="E41" s="13" t="str">
        <f t="shared" si="8"/>
        <v/>
      </c>
      <c r="F41" s="13">
        <f t="shared" si="8"/>
        <v>0.99305555555555569</v>
      </c>
      <c r="G41" s="13">
        <f t="shared" si="8"/>
        <v>0.12569444444444455</v>
      </c>
      <c r="H41" s="13" t="str">
        <f t="shared" si="8"/>
        <v/>
      </c>
      <c r="I41" s="13" t="str">
        <f t="shared" si="8"/>
        <v/>
      </c>
    </row>
    <row r="42" spans="1:9" ht="15" customHeight="1" x14ac:dyDescent="0.2">
      <c r="A42" s="104"/>
      <c r="B42" s="97" t="s">
        <v>526</v>
      </c>
      <c r="C42" s="13" t="str">
        <f>IF(C11="Severe (7-10)",C40,"")</f>
        <v/>
      </c>
      <c r="D42" s="13" t="str">
        <f t="shared" ref="D42:I42" si="9">IF(D11="Severe (7-10)",D40,"")</f>
        <v/>
      </c>
      <c r="E42" s="13" t="str">
        <f t="shared" si="9"/>
        <v/>
      </c>
      <c r="F42" s="13" t="str">
        <f t="shared" si="9"/>
        <v/>
      </c>
      <c r="G42" s="13" t="str">
        <f t="shared" si="9"/>
        <v/>
      </c>
      <c r="H42" s="13" t="str">
        <f t="shared" si="9"/>
        <v/>
      </c>
      <c r="I42" s="13" t="str">
        <f t="shared" si="9"/>
        <v/>
      </c>
    </row>
    <row r="43" spans="1:9" ht="15" customHeight="1" x14ac:dyDescent="0.2">
      <c r="A43" s="195"/>
      <c r="B43" s="97" t="s">
        <v>1492</v>
      </c>
      <c r="C43" s="13">
        <f>IF(AND(ISNUMBER(C$9),ISNUMBER(C31)),IF(C31&gt;=C$9,C31-C$9,C31-C$9+1),"")</f>
        <v>8.4722222222222143E-2</v>
      </c>
      <c r="D43" s="13">
        <f t="shared" ref="D43:I43" si="10">IF(AND(ISNUMBER(D$9),ISNUMBER(D31)),IF(D31&gt;=D$9,D31-D$9,D31-D$9+1),"")</f>
        <v>6.2499999999999889E-2</v>
      </c>
      <c r="E43" s="13">
        <f t="shared" si="10"/>
        <v>0.12499999999999989</v>
      </c>
      <c r="F43" s="13">
        <f t="shared" si="10"/>
        <v>0.14930555555555547</v>
      </c>
      <c r="G43" s="13">
        <f t="shared" si="10"/>
        <v>0.11805555555555547</v>
      </c>
      <c r="H43" s="13" t="str">
        <f t="shared" si="10"/>
        <v/>
      </c>
      <c r="I43" s="13" t="str">
        <f t="shared" si="10"/>
        <v/>
      </c>
    </row>
    <row r="44" spans="1:9" ht="5.25" customHeight="1" thickBot="1" x14ac:dyDescent="0.25">
      <c r="A44" s="79"/>
      <c r="B44" s="80"/>
      <c r="C44" s="87"/>
      <c r="D44" s="87"/>
      <c r="E44" s="87"/>
      <c r="F44" s="87"/>
      <c r="G44" s="87"/>
      <c r="H44" s="87"/>
      <c r="I44" s="87"/>
    </row>
    <row r="45" spans="1:9" ht="39" customHeight="1" x14ac:dyDescent="0.2">
      <c r="A45" s="223" t="s">
        <v>516</v>
      </c>
      <c r="B45" s="223"/>
      <c r="C45" s="58"/>
      <c r="D45" s="58"/>
      <c r="E45" s="58"/>
      <c r="F45" s="58"/>
      <c r="G45" s="58"/>
      <c r="H45" s="58"/>
      <c r="I45" s="58"/>
    </row>
    <row r="47" spans="1:9" ht="25.5" x14ac:dyDescent="0.2">
      <c r="B47" s="61" t="s">
        <v>769</v>
      </c>
      <c r="C47" s="60" t="str">
        <f>IF(AND(C8="",OR(C9&gt;"",C10&gt;"",C11&gt;"",C12&gt;"",C13&gt;"",C14&gt;"",C16&gt;"",C17&gt;"",C19&gt;"",C21&gt;"",C22&gt;"",C24&gt;"",C26&gt;"",C28&gt;"",C29&gt;"",C30&gt;"")),$B47,"")</f>
        <v/>
      </c>
      <c r="D47" s="60" t="str">
        <f t="shared" ref="D47:I47" si="11">IF(AND(D8="",OR(D9&gt;"",D10&gt;"",D11&gt;"",D12&gt;"",D13&gt;"",D14&gt;"",D16&gt;"",D17&gt;"",D19&gt;"",D21&gt;"",D22&gt;"",D24&gt;"",D26&gt;"",D28&gt;"",D29&gt;"",D30&gt;"")),$B47,"")</f>
        <v xml:space="preserve">Enter date of arrival in Q1; </v>
      </c>
      <c r="E47" s="60" t="str">
        <f t="shared" si="11"/>
        <v/>
      </c>
      <c r="F47" s="60" t="str">
        <f t="shared" si="11"/>
        <v/>
      </c>
      <c r="G47" s="60" t="str">
        <f t="shared" si="11"/>
        <v/>
      </c>
      <c r="H47" s="60" t="str">
        <f t="shared" si="11"/>
        <v/>
      </c>
      <c r="I47" s="60" t="str">
        <f t="shared" si="11"/>
        <v/>
      </c>
    </row>
    <row r="48" spans="1:9" x14ac:dyDescent="0.2">
      <c r="B48" s="61" t="s">
        <v>770</v>
      </c>
      <c r="C48" s="60" t="str">
        <f>IF(AND(C9="",OR(C10&gt;"",C11&gt;"",C12&gt;"",C13&gt;"",C14&gt;"",C15&gt;"",C17&gt;"",C19&gt;"",C21&gt;"",C22&gt;"",C24&gt;"",C26&gt;"",C28&gt;"",C29&gt;"",C30&gt;"")),$B48,"")</f>
        <v/>
      </c>
      <c r="D48" s="60" t="str">
        <f t="shared" ref="D48:I48" si="12">IF(AND(D9="",OR(D10&gt;"",D11&gt;"",D12&gt;"",D13&gt;"",D14&gt;"",D15&gt;"",D17&gt;"",D19&gt;"",D21&gt;"",D22&gt;"",D24&gt;"",D26&gt;"",D28&gt;"",D29&gt;"",D30&gt;"")),$B48,"")</f>
        <v/>
      </c>
      <c r="E48" s="60" t="str">
        <f t="shared" si="12"/>
        <v/>
      </c>
      <c r="F48" s="60" t="str">
        <f t="shared" si="12"/>
        <v/>
      </c>
      <c r="G48" s="60" t="str">
        <f t="shared" si="12"/>
        <v/>
      </c>
      <c r="H48" s="60" t="str">
        <f t="shared" si="12"/>
        <v/>
      </c>
      <c r="I48" s="60" t="str">
        <f t="shared" si="12"/>
        <v/>
      </c>
    </row>
    <row r="49" spans="2:9" x14ac:dyDescent="0.2">
      <c r="B49" s="61" t="s">
        <v>771</v>
      </c>
      <c r="C49" s="59" t="str">
        <f>IF(AND(C36&lt;&gt;"",C36&gt;4/24),$B49,"")</f>
        <v/>
      </c>
      <c r="D49" s="59" t="str">
        <f t="shared" ref="D49:I49" si="13">IF(AND(D36&lt;&gt;"",D36&gt;4/24),$B49,"")</f>
        <v/>
      </c>
      <c r="E49" s="59" t="str">
        <f t="shared" si="13"/>
        <v/>
      </c>
      <c r="F49" s="59" t="str">
        <f t="shared" si="13"/>
        <v/>
      </c>
      <c r="G49" s="59" t="str">
        <f t="shared" si="13"/>
        <v/>
      </c>
      <c r="H49" s="59" t="str">
        <f t="shared" si="13"/>
        <v/>
      </c>
      <c r="I49" s="59" t="str">
        <f t="shared" si="13"/>
        <v/>
      </c>
    </row>
    <row r="50" spans="2:9" x14ac:dyDescent="0.2">
      <c r="B50" s="61" t="s">
        <v>772</v>
      </c>
      <c r="C50" s="59" t="str">
        <f>IF(AND(OR(C$12="No",C$12="N/A"),OR(C13="Yes",C13="No")),$B50,"")</f>
        <v/>
      </c>
      <c r="D50" s="59" t="str">
        <f t="shared" ref="D50:I50" si="14">IF(AND(OR(D$12="No",D$12="N/A"),OR(D13="Yes",D13="No")),$B50,"")</f>
        <v/>
      </c>
      <c r="E50" s="59" t="str">
        <f t="shared" si="14"/>
        <v/>
      </c>
      <c r="F50" s="59" t="str">
        <f t="shared" si="14"/>
        <v/>
      </c>
      <c r="G50" s="59" t="str">
        <f t="shared" si="14"/>
        <v/>
      </c>
      <c r="H50" s="59" t="str">
        <f t="shared" si="14"/>
        <v/>
      </c>
      <c r="I50" s="59" t="str">
        <f t="shared" si="14"/>
        <v/>
      </c>
    </row>
    <row r="51" spans="2:9" x14ac:dyDescent="0.2">
      <c r="B51" s="61" t="s">
        <v>773</v>
      </c>
      <c r="C51" s="59" t="str">
        <f>IF(AND(OR(C$12="Yes",C$12="Not recorded"),AND(C14&lt;&gt;"",C14&lt;&gt;"N/A")),$B51,"")</f>
        <v/>
      </c>
      <c r="D51" s="59" t="str">
        <f t="shared" ref="D51:I51" si="15">IF(AND(OR(D$12="Yes",D$12="Not recorded"),AND(D14&lt;&gt;"",D14&lt;&gt;"N/A")),$B51,"")</f>
        <v/>
      </c>
      <c r="E51" s="59" t="str">
        <f t="shared" si="15"/>
        <v/>
      </c>
      <c r="F51" s="59" t="str">
        <f t="shared" si="15"/>
        <v/>
      </c>
      <c r="G51" s="59" t="str">
        <f t="shared" si="15"/>
        <v/>
      </c>
      <c r="H51" s="59" t="str">
        <f t="shared" si="15"/>
        <v/>
      </c>
      <c r="I51" s="59" t="str">
        <f t="shared" si="15"/>
        <v/>
      </c>
    </row>
    <row r="52" spans="2:9" x14ac:dyDescent="0.2">
      <c r="B52" s="61" t="s">
        <v>774</v>
      </c>
      <c r="C52" s="59" t="str">
        <f t="shared" ref="C52:I52" si="16">IF(AND(AND(C$12&lt;&gt;"Yes",C$12&lt;&gt;""),C15&lt;&gt;""),$B52,"")</f>
        <v/>
      </c>
      <c r="D52" s="59" t="str">
        <f t="shared" si="16"/>
        <v/>
      </c>
      <c r="E52" s="59" t="str">
        <f t="shared" si="16"/>
        <v xml:space="preserve">Q8 should be blank unless Q5="Yes"; </v>
      </c>
      <c r="F52" s="59" t="str">
        <f t="shared" si="16"/>
        <v/>
      </c>
      <c r="G52" s="59" t="str">
        <f t="shared" si="16"/>
        <v/>
      </c>
      <c r="H52" s="59" t="str">
        <f t="shared" si="16"/>
        <v/>
      </c>
      <c r="I52" s="59" t="str">
        <f t="shared" si="16"/>
        <v/>
      </c>
    </row>
    <row r="53" spans="2:9" x14ac:dyDescent="0.2">
      <c r="B53" s="61" t="s">
        <v>775</v>
      </c>
      <c r="C53" s="59" t="str">
        <f>IF(AND(C13="N/A",AND(C16&lt;&gt;"",C16&lt;&gt;"No")),$B53,"")</f>
        <v/>
      </c>
      <c r="D53" s="59" t="str">
        <f t="shared" ref="D53:I53" si="17">IF(AND(D13="N/A",AND(D16&lt;&gt;"",D16&lt;&gt;"No")),$B53,"")</f>
        <v/>
      </c>
      <c r="E53" s="59" t="str">
        <f t="shared" si="17"/>
        <v xml:space="preserve">Check Q9 ("No" if analgesia not offered); </v>
      </c>
      <c r="F53" s="59" t="str">
        <f t="shared" si="17"/>
        <v/>
      </c>
      <c r="G53" s="59" t="str">
        <f t="shared" si="17"/>
        <v/>
      </c>
      <c r="H53" s="59" t="str">
        <f t="shared" si="17"/>
        <v/>
      </c>
      <c r="I53" s="59" t="str">
        <f t="shared" si="17"/>
        <v/>
      </c>
    </row>
    <row r="54" spans="2:9" x14ac:dyDescent="0.2">
      <c r="B54" s="61" t="s">
        <v>776</v>
      </c>
      <c r="C54" s="59" t="str">
        <f>IF(AND(C40&lt;&gt;"",C40&gt;4/24),$B54,"")</f>
        <v/>
      </c>
      <c r="D54" s="59" t="str">
        <f t="shared" ref="D54:I54" si="18">IF(AND(D40&lt;&gt;"",D40&gt;4/24),$B54,"")</f>
        <v/>
      </c>
      <c r="E54" s="59" t="str">
        <f t="shared" si="18"/>
        <v/>
      </c>
      <c r="F54" s="59" t="str">
        <f t="shared" si="18"/>
        <v xml:space="preserve">Check times Q8 &amp; Q17; </v>
      </c>
      <c r="G54" s="59" t="str">
        <f t="shared" si="18"/>
        <v/>
      </c>
      <c r="H54" s="59" t="str">
        <f t="shared" si="18"/>
        <v/>
      </c>
      <c r="I54" s="59" t="str">
        <f t="shared" si="18"/>
        <v/>
      </c>
    </row>
    <row r="55" spans="2:9" x14ac:dyDescent="0.2">
      <c r="B55" s="61" t="s">
        <v>777</v>
      </c>
      <c r="C55" s="59" t="str">
        <f>IF(AND(C17&lt;&gt;"Yes",C17&lt;&gt;"",C18&lt;&gt;"N/A",C18&lt;&gt;""),$B55,"")</f>
        <v/>
      </c>
      <c r="D55" s="59" t="str">
        <f t="shared" ref="D55:I55" si="19">IF(AND(D17&lt;&gt;"Yes",D17&lt;&gt;"",D18&lt;&gt;"N/A",D18&lt;&gt;""),$B55,"")</f>
        <v/>
      </c>
      <c r="E55" s="59" t="str">
        <f t="shared" si="19"/>
        <v/>
      </c>
      <c r="F55" s="59" t="str">
        <f t="shared" si="19"/>
        <v/>
      </c>
      <c r="G55" s="59" t="str">
        <f t="shared" si="19"/>
        <v/>
      </c>
      <c r="H55" s="59" t="str">
        <f t="shared" si="19"/>
        <v/>
      </c>
      <c r="I55" s="59" t="str">
        <f t="shared" si="19"/>
        <v/>
      </c>
    </row>
    <row r="56" spans="2:9" x14ac:dyDescent="0.2">
      <c r="B56" s="61" t="s">
        <v>778</v>
      </c>
      <c r="C56" s="59" t="str">
        <f>IF(AND(C19&lt;&gt;"Yes",C19&lt;&gt;"",C20&lt;&gt;"N/A",C20&lt;&gt;""),$B56,"")</f>
        <v xml:space="preserve">Check Q11b (N/A if no evidence investigation considered); </v>
      </c>
      <c r="D56" s="59" t="str">
        <f t="shared" ref="D56:I56" si="20">IF(AND(D19&lt;&gt;"Yes",D19&lt;&gt;"",D20&lt;&gt;"N/A",D20&lt;&gt;""),$B56,"")</f>
        <v/>
      </c>
      <c r="E56" s="59" t="str">
        <f t="shared" si="20"/>
        <v/>
      </c>
      <c r="F56" s="59" t="str">
        <f t="shared" si="20"/>
        <v/>
      </c>
      <c r="G56" s="59" t="str">
        <f t="shared" si="20"/>
        <v/>
      </c>
      <c r="H56" s="59" t="str">
        <f t="shared" si="20"/>
        <v/>
      </c>
      <c r="I56" s="59" t="str">
        <f t="shared" si="20"/>
        <v/>
      </c>
    </row>
    <row r="57" spans="2:9" x14ac:dyDescent="0.2">
      <c r="B57" s="61" t="s">
        <v>779</v>
      </c>
      <c r="C57" s="59" t="str">
        <f>IF(AND(C22&lt;&gt;"Yes",C22&lt;&gt;"",C23&lt;&gt;"N/A",C23&lt;&gt;""),$B57,"")</f>
        <v/>
      </c>
      <c r="D57" s="59" t="str">
        <f t="shared" ref="D57:I57" si="21">IF(AND(D22&lt;&gt;"Yes",D22&lt;&gt;"",D23&lt;&gt;"N/A",D23&lt;&gt;""),$B57,"")</f>
        <v/>
      </c>
      <c r="E57" s="59" t="str">
        <f t="shared" si="21"/>
        <v/>
      </c>
      <c r="F57" s="59" t="str">
        <f t="shared" si="21"/>
        <v/>
      </c>
      <c r="G57" s="59" t="str">
        <f t="shared" si="21"/>
        <v xml:space="preserve">Check Q13b (N/A if no evidence test performed); </v>
      </c>
      <c r="H57" s="59" t="str">
        <f t="shared" si="21"/>
        <v/>
      </c>
      <c r="I57" s="59" t="str">
        <f t="shared" si="21"/>
        <v/>
      </c>
    </row>
    <row r="58" spans="2:9" x14ac:dyDescent="0.2">
      <c r="B58" s="61" t="s">
        <v>780</v>
      </c>
      <c r="C58" s="59" t="str">
        <f>IF(AND(C24&lt;&gt;"Yes",C24&lt;&gt;"",C25&lt;&gt;"N/A",C25&lt;&gt;""),$B58,"")</f>
        <v/>
      </c>
      <c r="D58" s="59" t="str">
        <f t="shared" ref="D58:I58" si="22">IF(AND(D24&lt;&gt;"Yes",D24&lt;&gt;"",D25&lt;&gt;"N/A",D25&lt;&gt;""),$B58,"")</f>
        <v/>
      </c>
      <c r="E58" s="59" t="str">
        <f t="shared" si="22"/>
        <v/>
      </c>
      <c r="F58" s="59" t="str">
        <f t="shared" si="22"/>
        <v/>
      </c>
      <c r="G58" s="59" t="str">
        <f t="shared" si="22"/>
        <v/>
      </c>
      <c r="H58" s="59" t="str">
        <f t="shared" si="22"/>
        <v/>
      </c>
      <c r="I58" s="59" t="str">
        <f t="shared" si="22"/>
        <v/>
      </c>
    </row>
    <row r="59" spans="2:9" x14ac:dyDescent="0.2">
      <c r="B59" s="61" t="s">
        <v>781</v>
      </c>
      <c r="C59" s="59" t="str">
        <f>IF(AND(C26&lt;&gt;"Yes",C26&lt;&gt;"",C27&lt;&gt;"N/A",C27&lt;&gt;""),$B59,"")</f>
        <v/>
      </c>
      <c r="D59" s="59" t="str">
        <f t="shared" ref="D59:I59" si="23">IF(AND(D26&lt;&gt;"Yes",D26&lt;&gt;"",D27&lt;&gt;"N/A",D27&lt;&gt;""),$B59,"")</f>
        <v/>
      </c>
      <c r="E59" s="59" t="str">
        <f t="shared" si="23"/>
        <v/>
      </c>
      <c r="F59" s="59" t="str">
        <f t="shared" si="23"/>
        <v/>
      </c>
      <c r="G59" s="59" t="str">
        <f t="shared" si="23"/>
        <v/>
      </c>
      <c r="H59" s="59" t="str">
        <f t="shared" si="23"/>
        <v/>
      </c>
      <c r="I59" s="59" t="str">
        <f t="shared" si="23"/>
        <v/>
      </c>
    </row>
    <row r="60" spans="2:9" x14ac:dyDescent="0.2">
      <c r="B60" s="61" t="s">
        <v>782</v>
      </c>
      <c r="C60" s="59" t="str">
        <f>IF(AND(C28&lt;&gt;"Yes",C28&lt;&gt;"",C29&lt;&gt;""),$B60,"")</f>
        <v/>
      </c>
      <c r="D60" s="59" t="str">
        <f t="shared" ref="D60:I60" si="24">IF(AND(D28&lt;&gt;"Yes",D28&lt;&gt;"",D29&lt;&gt;""),$B60,"")</f>
        <v/>
      </c>
      <c r="E60" s="59" t="str">
        <f t="shared" si="24"/>
        <v/>
      </c>
      <c r="F60" s="59" t="str">
        <f t="shared" si="24"/>
        <v/>
      </c>
      <c r="G60" s="59" t="str">
        <f t="shared" si="24"/>
        <v/>
      </c>
      <c r="H60" s="59" t="str">
        <f t="shared" si="24"/>
        <v/>
      </c>
      <c r="I60" s="59" t="str">
        <f t="shared" si="24"/>
        <v/>
      </c>
    </row>
    <row r="61" spans="2:9" x14ac:dyDescent="0.2">
      <c r="B61" s="61" t="s">
        <v>1012</v>
      </c>
      <c r="C61" s="59" t="str">
        <f t="shared" ref="C61:H61" si="25">IF(AND(C29&lt;&gt;"",C40&gt;4/24),$B61,"")</f>
        <v/>
      </c>
      <c r="D61" s="59" t="str">
        <f t="shared" si="25"/>
        <v/>
      </c>
      <c r="E61" s="59" t="str">
        <f t="shared" si="25"/>
        <v/>
      </c>
      <c r="F61" s="59" t="str">
        <f t="shared" si="25"/>
        <v>Check times Q2 &amp; Q17</v>
      </c>
      <c r="G61" s="59" t="str">
        <f t="shared" si="25"/>
        <v/>
      </c>
      <c r="H61" s="59" t="str">
        <f t="shared" si="25"/>
        <v/>
      </c>
      <c r="I61" s="59" t="str">
        <f>IF(AND(I28&lt;&gt;"",I42&gt;4/24),$B61,"")</f>
        <v/>
      </c>
    </row>
    <row r="62" spans="2:9" x14ac:dyDescent="0.2">
      <c r="B62" s="178" t="s">
        <v>1499</v>
      </c>
      <c r="C62" s="59" t="str">
        <f>IF(AND(C30&lt;&gt;"",C43&gt;4/24),$B62,"")</f>
        <v/>
      </c>
      <c r="D62" s="59" t="str">
        <f t="shared" ref="D62:I62" si="26">IF(AND(D30&lt;&gt;"",D43&gt;4/24),$B62,"")</f>
        <v/>
      </c>
      <c r="E62" s="59" t="str">
        <f t="shared" si="26"/>
        <v/>
      </c>
      <c r="F62" s="59" t="str">
        <f t="shared" si="26"/>
        <v/>
      </c>
      <c r="G62" s="59" t="str">
        <f t="shared" si="26"/>
        <v/>
      </c>
      <c r="H62" s="59" t="str">
        <f t="shared" si="26"/>
        <v/>
      </c>
      <c r="I62" s="59" t="str">
        <f t="shared" si="26"/>
        <v/>
      </c>
    </row>
  </sheetData>
  <sheetProtection sheet="1" objects="1" scenarios="1"/>
  <mergeCells count="9">
    <mergeCell ref="A45:B45"/>
    <mergeCell ref="C1:I1"/>
    <mergeCell ref="A32:B32"/>
    <mergeCell ref="A33:B33"/>
    <mergeCell ref="A35:B35"/>
    <mergeCell ref="A7:B7"/>
    <mergeCell ref="A2:B2"/>
    <mergeCell ref="A3:B3"/>
    <mergeCell ref="A4:B4"/>
  </mergeCells>
  <phoneticPr fontId="13" type="noConversion"/>
  <conditionalFormatting sqref="C9:I9">
    <cfRule type="expression" dxfId="80" priority="7" stopIfTrue="1">
      <formula>IF(C49&lt;&gt;"",TRUE,"")</formula>
    </cfRule>
  </conditionalFormatting>
  <conditionalFormatting sqref="C13:I13">
    <cfRule type="cellIs" dxfId="79" priority="8" stopIfTrue="1" operator="equal">
      <formula>"N/A"</formula>
    </cfRule>
    <cfRule type="expression" dxfId="78" priority="9" stopIfTrue="1">
      <formula>OR(C50&lt;&gt;"",C53&lt;&gt;"")</formula>
    </cfRule>
  </conditionalFormatting>
  <conditionalFormatting sqref="D39:I39">
    <cfRule type="expression" dxfId="77" priority="10" stopIfTrue="1">
      <formula>D56&lt;&gt;""</formula>
    </cfRule>
  </conditionalFormatting>
  <conditionalFormatting sqref="C6:I6">
    <cfRule type="expression" dxfId="76" priority="11" stopIfTrue="1">
      <formula>C33&lt;&gt;""</formula>
    </cfRule>
  </conditionalFormatting>
  <conditionalFormatting sqref="C12:I12">
    <cfRule type="expression" dxfId="75" priority="12" stopIfTrue="1">
      <formula>OR(C50&lt;&gt;"",C51&lt;&gt;"",C52&lt;&gt;"")</formula>
    </cfRule>
  </conditionalFormatting>
  <conditionalFormatting sqref="C16:I16">
    <cfRule type="expression" dxfId="74" priority="13" stopIfTrue="1">
      <formula>C53&lt;&gt;""</formula>
    </cfRule>
  </conditionalFormatting>
  <conditionalFormatting sqref="C30:I30">
    <cfRule type="cellIs" dxfId="73" priority="14" stopIfTrue="1" operator="equal">
      <formula>"N/A"</formula>
    </cfRule>
  </conditionalFormatting>
  <conditionalFormatting sqref="C15:I15">
    <cfRule type="expression" dxfId="72" priority="15" stopIfTrue="1">
      <formula>OR(C49&lt;&gt;"",C52&lt;&gt;"",C54&lt;&gt;"")</formula>
    </cfRule>
  </conditionalFormatting>
  <conditionalFormatting sqref="C17:I17">
    <cfRule type="expression" dxfId="71" priority="16" stopIfTrue="1">
      <formula>(C55&lt;&gt;"")</formula>
    </cfRule>
  </conditionalFormatting>
  <conditionalFormatting sqref="C18:I18">
    <cfRule type="cellIs" dxfId="70" priority="17" stopIfTrue="1" operator="equal">
      <formula>"N/A"</formula>
    </cfRule>
    <cfRule type="expression" dxfId="69" priority="18" stopIfTrue="1">
      <formula>C55&lt;&gt;""</formula>
    </cfRule>
  </conditionalFormatting>
  <conditionalFormatting sqref="C19:I19">
    <cfRule type="expression" dxfId="68" priority="19" stopIfTrue="1">
      <formula>(C56&lt;&gt;"")</formula>
    </cfRule>
  </conditionalFormatting>
  <conditionalFormatting sqref="C20:I20">
    <cfRule type="cellIs" dxfId="67" priority="20" stopIfTrue="1" operator="equal">
      <formula>"N/A"</formula>
    </cfRule>
    <cfRule type="expression" dxfId="66" priority="21" stopIfTrue="1">
      <formula>C56&lt;&gt;""</formula>
    </cfRule>
  </conditionalFormatting>
  <conditionalFormatting sqref="C22:I22">
    <cfRule type="expression" dxfId="65" priority="22" stopIfTrue="1">
      <formula>(C57&lt;&gt;"")</formula>
    </cfRule>
  </conditionalFormatting>
  <conditionalFormatting sqref="C23:I23">
    <cfRule type="cellIs" dxfId="64" priority="23" stopIfTrue="1" operator="equal">
      <formula>"N/A"</formula>
    </cfRule>
    <cfRule type="expression" dxfId="63" priority="24" stopIfTrue="1">
      <formula>C57&lt;&gt;""</formula>
    </cfRule>
  </conditionalFormatting>
  <conditionalFormatting sqref="C24:I24">
    <cfRule type="expression" dxfId="62" priority="25" stopIfTrue="1">
      <formula>(C58&lt;&gt;"")</formula>
    </cfRule>
  </conditionalFormatting>
  <conditionalFormatting sqref="C25:I25">
    <cfRule type="cellIs" dxfId="61" priority="26" stopIfTrue="1" operator="equal">
      <formula>"N/A"</formula>
    </cfRule>
    <cfRule type="expression" dxfId="60" priority="27" stopIfTrue="1">
      <formula>C58&lt;&gt;""</formula>
    </cfRule>
  </conditionalFormatting>
  <conditionalFormatting sqref="C27:I27">
    <cfRule type="cellIs" dxfId="59" priority="28" stopIfTrue="1" operator="equal">
      <formula>"N/A"</formula>
    </cfRule>
    <cfRule type="expression" dxfId="58" priority="29" stopIfTrue="1">
      <formula>C59&lt;&gt;""</formula>
    </cfRule>
  </conditionalFormatting>
  <conditionalFormatting sqref="C26:I26">
    <cfRule type="expression" dxfId="57" priority="30" stopIfTrue="1">
      <formula>(C59&lt;&gt;"")</formula>
    </cfRule>
    <cfRule type="cellIs" dxfId="56" priority="31" stopIfTrue="1" operator="equal">
      <formula>"N/A"</formula>
    </cfRule>
  </conditionalFormatting>
  <conditionalFormatting sqref="C28:I28">
    <cfRule type="expression" dxfId="55" priority="32" stopIfTrue="1">
      <formula>(C60&lt;&gt;"")</formula>
    </cfRule>
  </conditionalFormatting>
  <conditionalFormatting sqref="C29:I29">
    <cfRule type="expression" dxfId="54" priority="33" stopIfTrue="1">
      <formula>OR(C54&lt;&gt;"",C60&lt;&gt;"")</formula>
    </cfRule>
  </conditionalFormatting>
  <conditionalFormatting sqref="C14:I14">
    <cfRule type="cellIs" dxfId="53" priority="34" stopIfTrue="1" operator="equal">
      <formula>"N/A"</formula>
    </cfRule>
    <cfRule type="expression" dxfId="52" priority="35" stopIfTrue="1">
      <formula>C46&lt;&gt;""</formula>
    </cfRule>
  </conditionalFormatting>
  <conditionalFormatting sqref="C39">
    <cfRule type="expression" dxfId="51" priority="36" stopIfTrue="1">
      <formula>C56&lt;&gt;""</formula>
    </cfRule>
  </conditionalFormatting>
  <conditionalFormatting sqref="C36:I36 C41:I41">
    <cfRule type="expression" dxfId="50" priority="37" stopIfTrue="1">
      <formula>C49&lt;&gt;""</formula>
    </cfRule>
  </conditionalFormatting>
  <conditionalFormatting sqref="C37:I37 C42:I42">
    <cfRule type="expression" dxfId="49" priority="38" stopIfTrue="1">
      <formula>C49&lt;&gt;""</formula>
    </cfRule>
  </conditionalFormatting>
  <conditionalFormatting sqref="C38:I38">
    <cfRule type="expression" dxfId="48" priority="39" stopIfTrue="1">
      <formula>C49&lt;&gt;""</formula>
    </cfRule>
  </conditionalFormatting>
  <conditionalFormatting sqref="C40:I40">
    <cfRule type="expression" dxfId="47" priority="40" stopIfTrue="1">
      <formula>C54&lt;&gt;""</formula>
    </cfRule>
  </conditionalFormatting>
  <conditionalFormatting sqref="C31:I31">
    <cfRule type="expression" dxfId="46" priority="4" stopIfTrue="1">
      <formula>IF(C75&lt;&gt;"",TRUE,"")</formula>
    </cfRule>
    <cfRule type="expression" dxfId="45" priority="5" stopIfTrue="1">
      <formula>IF(C87&lt;&gt;"",TRUE,"")</formula>
    </cfRule>
  </conditionalFormatting>
  <conditionalFormatting sqref="C31:I31">
    <cfRule type="expression" dxfId="44" priority="3" stopIfTrue="1">
      <formula>IF(C64&lt;&gt;"",TRUE,"")</formula>
    </cfRule>
  </conditionalFormatting>
  <conditionalFormatting sqref="C8:I8">
    <cfRule type="expression" dxfId="43" priority="2" stopIfTrue="1">
      <formula>C49&lt;&gt;""</formula>
    </cfRule>
  </conditionalFormatting>
  <conditionalFormatting sqref="C43:I43">
    <cfRule type="expression" dxfId="42" priority="1" stopIfTrue="1">
      <formula>C63&lt;&gt;""</formula>
    </cfRule>
  </conditionalFormatting>
  <dataValidations xWindow="521" yWindow="112" count="12">
    <dataValidation type="list" allowBlank="1" showInputMessage="1" showErrorMessage="1" error="Invalid entry. Enter data using drop down list" prompt="Use drop-down list" sqref="C26:I27">
      <formula1>"Yes,No,Not recorded,N/A"</formula1>
    </dataValidation>
    <dataValidation type="list" allowBlank="1" showInputMessage="1" showErrorMessage="1" error="Invalid entry. Enter data using drop down list" prompt="Use drop-down list" sqref="C16:I16">
      <formula1>"Yes,No,Partially,No local guidelines"</formula1>
    </dataValidation>
    <dataValidation type="list" allowBlank="1" showInputMessage="1" showErrorMessage="1" error="Invalid entry. Enter data using drop down list" prompt="Use drop-down list" sqref="C14:I14">
      <formula1>"Pre-hospital admin,No reason identified,N/A"</formula1>
    </dataValidation>
    <dataValidation type="list" allowBlank="1" showInputMessage="1" showErrorMessage="1" error="Invalid entry. Enter data using drop down list" prompt="Use drop-down list" sqref="C23:I23 C18:I18 C13:I13 C25:I25 C20:I20">
      <formula1>"Yes,No,N/A"</formula1>
    </dataValidation>
    <dataValidation type="list" allowBlank="1" showInputMessage="1" showErrorMessage="1" error="Invalid entry. Enter data using drop down list" prompt="Use drop-down list" sqref="C11:I11">
      <formula1>"Moderate (4-6),Severe (7-10),Not recorded"</formula1>
    </dataValidation>
    <dataValidation type="time" allowBlank="1" showInputMessage="1" showErrorMessage="1" error="Please enter time using the 24 hour clock in the format hh:mm (e.g. 19:23), or leave blank if not known" prompt="Enter a time between 00:00 and 23:59 using 24 hr clock (with a colon betwen hours &amp; mins) or leave blank if not known" sqref="C15:I15 C29:I29">
      <formula1>0</formula1>
      <formula2>0.999305555555556</formula2>
    </dataValidation>
    <dataValidation type="list" allowBlank="1" showInputMessage="1" showErrorMessage="1" error="Invalid entry. Enter data using drop down list" prompt="Use drop-down list" sqref="C22:I22 C17:I17 C12:I12 C24:I24">
      <formula1>"Yes,No,Not recorded"</formula1>
    </dataValidation>
    <dataValidation type="list" allowBlank="1" showInputMessage="1" showErrorMessage="1" error="Invalid entry. Enter data using drop down list" prompt="Use drop-down list" sqref="C10:I10">
      <formula1>"Yes,Not administered,Not recorded"</formula1>
    </dataValidation>
    <dataValidation type="time" allowBlank="1" showInputMessage="1" showErrorMessage="1" error="Please enter time using the 24 hour clock in the format hh:mm (e.g. 19:23), or leave blank if not known" prompt="Enter a time between 00:00 and 23:59 using 24 hr clock (with a colon betwen hours &amp; mins)" sqref="C9:I9 C31:I31">
      <formula1>0</formula1>
      <formula2>0.999305555555556</formula2>
    </dataValidation>
    <dataValidation type="list" allowBlank="1" showInputMessage="1" showErrorMessage="1" error="Invalid entry. Enter data using drop down list" prompt="Use drop-down list" sqref="C30:I30">
      <formula1>"Yes,No,Not recorded,No local poilicy,N/A"</formula1>
    </dataValidation>
    <dataValidation type="list" allowBlank="1" showInputMessage="1" showErrorMessage="1" error="Invalid entry. Enter data using drop down list" prompt="Use drop-down list" sqref="C21:I21 C28:I28 C19:I19">
      <formula1>"Yes,Not recorded"</formula1>
    </dataValidation>
    <dataValidation type="date" allowBlank="1" showInputMessage="1" showErrorMessage="1" error="Please enter a date (e.g. in the format dd/mm/yyyy)" prompt="Enter date in format dd/mm/yyyy" sqref="C8:I8">
      <formula1>39904</formula1>
      <formula2>43190</formula2>
    </dataValidation>
  </dataValidations>
  <pageMargins left="0.70866141732283461" right="0.70866141732283461" top="0.74803149606299213" bottom="0.74803149606299213" header="0.31496062992125984" footer="0.31496062992125984"/>
  <pageSetup paperSize="9" scale="4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2"/>
    <pageSetUpPr fitToPage="1"/>
  </sheetPr>
  <dimension ref="A1:BS64"/>
  <sheetViews>
    <sheetView showGridLines="0" zoomScale="8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4.5703125" style="15" customWidth="1"/>
    <col min="2" max="2" width="83" style="15" customWidth="1"/>
    <col min="3" max="52" width="15.7109375" style="14" customWidth="1"/>
    <col min="53" max="53" width="12.7109375" style="14" hidden="1" customWidth="1"/>
    <col min="54" max="54" width="0.85546875" style="15" customWidth="1"/>
    <col min="55" max="55" width="9.140625" style="15"/>
    <col min="56" max="56" width="23.140625" style="15" hidden="1" customWidth="1"/>
    <col min="57" max="58" width="0" style="15" hidden="1" customWidth="1"/>
    <col min="59" max="59" width="8.140625" style="15" hidden="1" customWidth="1"/>
    <col min="60" max="60" width="9" style="15" hidden="1" customWidth="1"/>
    <col min="61" max="61" width="1.5703125" style="15" hidden="1" customWidth="1"/>
    <col min="62" max="71" width="11.85546875" style="15" hidden="1" customWidth="1"/>
    <col min="72" max="16384" width="9.140625" style="15"/>
  </cols>
  <sheetData>
    <row r="1" spans="1:71" ht="44.25" customHeight="1" x14ac:dyDescent="0.2"/>
    <row r="2" spans="1:71" s="67" customFormat="1" ht="18" customHeight="1" x14ac:dyDescent="0.3">
      <c r="A2" s="234" t="s">
        <v>1479</v>
      </c>
      <c r="B2" s="234"/>
      <c r="C2" s="68"/>
      <c r="D2" s="68"/>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70"/>
    </row>
    <row r="3" spans="1:71" s="1" customFormat="1" ht="15" customHeight="1" x14ac:dyDescent="0.25">
      <c r="A3" s="235" t="s">
        <v>653</v>
      </c>
      <c r="B3" s="23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3"/>
    </row>
    <row r="4" spans="1:71" s="1" customFormat="1" x14ac:dyDescent="0.2">
      <c r="A4" s="236" t="s">
        <v>596</v>
      </c>
      <c r="B4" s="236"/>
      <c r="C4" s="2"/>
      <c r="D4" s="2"/>
      <c r="E4" s="2"/>
      <c r="F4" s="2"/>
      <c r="G4" s="2"/>
      <c r="H4" s="2"/>
      <c r="I4" s="4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3"/>
      <c r="BD4" s="158" t="s">
        <v>172</v>
      </c>
      <c r="BE4" s="159">
        <v>41030</v>
      </c>
      <c r="BF4" s="160" t="s">
        <v>173</v>
      </c>
      <c r="BG4" s="159">
        <v>41274</v>
      </c>
    </row>
    <row r="5" spans="1:71" s="1" customFormat="1" ht="6" customHeight="1" thickBot="1" x14ac:dyDescent="0.25">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3"/>
    </row>
    <row r="6" spans="1:71" s="1" customFormat="1" ht="15.75" customHeight="1" x14ac:dyDescent="0.25">
      <c r="A6" s="155" t="s">
        <v>597</v>
      </c>
      <c r="B6" s="154"/>
      <c r="C6" s="71" t="s">
        <v>598</v>
      </c>
      <c r="D6" s="71" t="s">
        <v>599</v>
      </c>
      <c r="E6" s="71" t="s">
        <v>600</v>
      </c>
      <c r="F6" s="71" t="s">
        <v>601</v>
      </c>
      <c r="G6" s="71" t="s">
        <v>602</v>
      </c>
      <c r="H6" s="71" t="s">
        <v>603</v>
      </c>
      <c r="I6" s="71" t="s">
        <v>604</v>
      </c>
      <c r="J6" s="71" t="s">
        <v>605</v>
      </c>
      <c r="K6" s="71" t="s">
        <v>606</v>
      </c>
      <c r="L6" s="71" t="s">
        <v>607</v>
      </c>
      <c r="M6" s="71" t="s">
        <v>608</v>
      </c>
      <c r="N6" s="71" t="s">
        <v>609</v>
      </c>
      <c r="O6" s="71" t="s">
        <v>610</v>
      </c>
      <c r="P6" s="71" t="s">
        <v>611</v>
      </c>
      <c r="Q6" s="71" t="s">
        <v>612</v>
      </c>
      <c r="R6" s="71" t="s">
        <v>613</v>
      </c>
      <c r="S6" s="71" t="s">
        <v>614</v>
      </c>
      <c r="T6" s="71" t="s">
        <v>615</v>
      </c>
      <c r="U6" s="71" t="s">
        <v>616</v>
      </c>
      <c r="V6" s="71" t="s">
        <v>617</v>
      </c>
      <c r="W6" s="71" t="s">
        <v>618</v>
      </c>
      <c r="X6" s="71" t="s">
        <v>619</v>
      </c>
      <c r="Y6" s="71" t="s">
        <v>620</v>
      </c>
      <c r="Z6" s="71" t="s">
        <v>621</v>
      </c>
      <c r="AA6" s="71" t="s">
        <v>622</v>
      </c>
      <c r="AB6" s="71" t="s">
        <v>623</v>
      </c>
      <c r="AC6" s="71" t="s">
        <v>624</v>
      </c>
      <c r="AD6" s="71" t="s">
        <v>625</v>
      </c>
      <c r="AE6" s="71" t="s">
        <v>626</v>
      </c>
      <c r="AF6" s="71" t="s">
        <v>627</v>
      </c>
      <c r="AG6" s="71" t="s">
        <v>628</v>
      </c>
      <c r="AH6" s="71" t="s">
        <v>629</v>
      </c>
      <c r="AI6" s="71" t="s">
        <v>630</v>
      </c>
      <c r="AJ6" s="71" t="s">
        <v>631</v>
      </c>
      <c r="AK6" s="71" t="s">
        <v>632</v>
      </c>
      <c r="AL6" s="71" t="s">
        <v>633</v>
      </c>
      <c r="AM6" s="71" t="s">
        <v>634</v>
      </c>
      <c r="AN6" s="71" t="s">
        <v>635</v>
      </c>
      <c r="AO6" s="71" t="s">
        <v>636</v>
      </c>
      <c r="AP6" s="71" t="s">
        <v>637</v>
      </c>
      <c r="AQ6" s="71" t="s">
        <v>638</v>
      </c>
      <c r="AR6" s="71" t="s">
        <v>639</v>
      </c>
      <c r="AS6" s="71" t="s">
        <v>640</v>
      </c>
      <c r="AT6" s="71" t="s">
        <v>641</v>
      </c>
      <c r="AU6" s="71" t="s">
        <v>642</v>
      </c>
      <c r="AV6" s="71" t="s">
        <v>643</v>
      </c>
      <c r="AW6" s="71" t="s">
        <v>644</v>
      </c>
      <c r="AX6" s="71" t="s">
        <v>645</v>
      </c>
      <c r="AY6" s="71" t="s">
        <v>646</v>
      </c>
      <c r="AZ6" s="71" t="s">
        <v>647</v>
      </c>
      <c r="BA6" s="71" t="s">
        <v>1498</v>
      </c>
      <c r="BB6" s="84"/>
      <c r="BD6" s="40"/>
      <c r="BE6" s="35" t="s">
        <v>732</v>
      </c>
      <c r="BF6" s="238" t="s">
        <v>733</v>
      </c>
      <c r="BG6" s="238"/>
      <c r="BH6" s="238"/>
      <c r="BI6" s="36"/>
      <c r="BJ6" s="238" t="s">
        <v>743</v>
      </c>
      <c r="BK6" s="238"/>
      <c r="BL6" s="238"/>
      <c r="BM6" s="238"/>
      <c r="BN6" s="238"/>
      <c r="BO6" s="238"/>
      <c r="BP6" s="238"/>
      <c r="BQ6" s="238"/>
      <c r="BR6" s="238"/>
      <c r="BS6" s="238"/>
    </row>
    <row r="7" spans="1:71" s="8" customFormat="1" ht="20.25" customHeight="1" x14ac:dyDescent="0.2">
      <c r="A7" s="232" t="s">
        <v>649</v>
      </c>
      <c r="B7" s="23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81"/>
      <c r="BD7" s="39"/>
      <c r="BE7" s="39"/>
      <c r="BF7" s="237" t="s">
        <v>652</v>
      </c>
      <c r="BG7" s="237" t="s">
        <v>651</v>
      </c>
      <c r="BH7" s="237" t="s">
        <v>648</v>
      </c>
      <c r="BI7" s="39"/>
      <c r="BJ7" s="237" t="s">
        <v>739</v>
      </c>
      <c r="BK7" s="237" t="s">
        <v>740</v>
      </c>
      <c r="BL7" s="237" t="s">
        <v>741</v>
      </c>
      <c r="BM7" s="237" t="s">
        <v>648</v>
      </c>
      <c r="BN7" s="237" t="s">
        <v>738</v>
      </c>
      <c r="BO7" s="237" t="s">
        <v>737</v>
      </c>
      <c r="BP7" s="237" t="s">
        <v>746</v>
      </c>
      <c r="BQ7" s="237" t="s">
        <v>747</v>
      </c>
      <c r="BR7" s="237" t="s">
        <v>751</v>
      </c>
      <c r="BS7" s="237" t="s">
        <v>742</v>
      </c>
    </row>
    <row r="8" spans="1:71" s="8" customFormat="1" ht="21" customHeight="1" x14ac:dyDescent="0.2">
      <c r="A8" s="156">
        <v>1</v>
      </c>
      <c r="B8" s="73" t="s">
        <v>659</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81"/>
      <c r="BD8" s="39" t="s">
        <v>650</v>
      </c>
      <c r="BE8" s="37">
        <f>COUNT($C8:$AZ8)</f>
        <v>0</v>
      </c>
      <c r="BF8" s="237"/>
      <c r="BG8" s="237"/>
      <c r="BH8" s="237"/>
      <c r="BI8" s="39"/>
      <c r="BJ8" s="237"/>
      <c r="BK8" s="237"/>
      <c r="BL8" s="237"/>
      <c r="BM8" s="237"/>
      <c r="BN8" s="237"/>
      <c r="BO8" s="237"/>
      <c r="BP8" s="237"/>
      <c r="BQ8" s="237"/>
      <c r="BR8" s="237"/>
      <c r="BS8" s="237"/>
    </row>
    <row r="9" spans="1:71" s="8" customFormat="1" ht="21" customHeight="1" x14ac:dyDescent="0.2">
      <c r="A9" s="156">
        <v>2</v>
      </c>
      <c r="B9" s="74" t="s">
        <v>1568</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81"/>
      <c r="BD9" s="39" t="s">
        <v>650</v>
      </c>
      <c r="BE9" s="37">
        <f>COUNT(C9:AZ9)</f>
        <v>0</v>
      </c>
      <c r="BF9" s="38"/>
      <c r="BG9" s="38"/>
      <c r="BH9" s="38"/>
      <c r="BI9" s="38"/>
      <c r="BJ9" s="38"/>
      <c r="BK9" s="39"/>
      <c r="BL9" s="39"/>
      <c r="BM9" s="39"/>
      <c r="BN9" s="39"/>
      <c r="BO9" s="39"/>
      <c r="BP9" s="39"/>
      <c r="BQ9" s="39"/>
      <c r="BR9" s="39"/>
      <c r="BS9" s="39"/>
    </row>
    <row r="10" spans="1:71" s="54" customFormat="1" ht="21" customHeight="1" x14ac:dyDescent="0.2">
      <c r="A10" s="156">
        <v>3</v>
      </c>
      <c r="B10" s="74" t="s">
        <v>654</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85"/>
      <c r="BD10" s="55" t="s">
        <v>734</v>
      </c>
      <c r="BE10" s="37">
        <f>COUNTIF(C10:AZ10,"&gt;""")</f>
        <v>0</v>
      </c>
      <c r="BF10" s="55"/>
      <c r="BG10" s="55"/>
      <c r="BH10" s="38"/>
      <c r="BI10" s="55"/>
      <c r="BJ10" s="38">
        <f>COUNTIF($C10:$AZ10,BJ$7)</f>
        <v>0</v>
      </c>
      <c r="BK10" s="38">
        <f>COUNTIF($C10:$AZ10,BK$7)</f>
        <v>0</v>
      </c>
      <c r="BL10" s="55"/>
      <c r="BM10" s="38">
        <f>COUNTIF($C10:$AZ10,BM$7)</f>
        <v>0</v>
      </c>
      <c r="BN10" s="38"/>
      <c r="BO10" s="38"/>
      <c r="BP10" s="38"/>
      <c r="BQ10" s="38"/>
      <c r="BR10" s="38"/>
      <c r="BS10" s="55"/>
    </row>
    <row r="11" spans="1:71" s="54" customFormat="1" ht="21" customHeight="1" x14ac:dyDescent="0.2">
      <c r="A11" s="156">
        <v>4</v>
      </c>
      <c r="B11" s="74" t="s">
        <v>655</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85"/>
      <c r="BD11" s="55" t="s">
        <v>748</v>
      </c>
      <c r="BE11" s="37">
        <f>COUNTIF(C11:AZ11,"&gt;""")</f>
        <v>0</v>
      </c>
      <c r="BF11" s="38">
        <f>COUNTIF($C11:$AZ11,BF$7)</f>
        <v>0</v>
      </c>
      <c r="BG11" s="38">
        <f>COUNTIF($C11:$AZ11,BG$7)</f>
        <v>0</v>
      </c>
      <c r="BH11" s="38">
        <f>COUNTIF($C11:$AZ11,BH$7)</f>
        <v>0</v>
      </c>
      <c r="BI11" s="55"/>
      <c r="BJ11" s="55"/>
      <c r="BK11" s="55"/>
      <c r="BL11" s="55"/>
      <c r="BM11" s="55"/>
      <c r="BN11" s="55"/>
      <c r="BO11" s="55"/>
      <c r="BP11" s="55"/>
      <c r="BQ11" s="55"/>
      <c r="BR11" s="55"/>
      <c r="BS11" s="55"/>
    </row>
    <row r="12" spans="1:71" s="54" customFormat="1" ht="21" customHeight="1" x14ac:dyDescent="0.2">
      <c r="A12" s="156">
        <v>5</v>
      </c>
      <c r="B12" s="74" t="s">
        <v>656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85"/>
      <c r="BD12" s="55" t="s">
        <v>735</v>
      </c>
      <c r="BE12" s="37">
        <f>COUNTIF(C12:AZ12,"&gt;""")</f>
        <v>0</v>
      </c>
      <c r="BF12" s="55"/>
      <c r="BG12" s="55"/>
      <c r="BH12" s="38"/>
      <c r="BI12" s="55"/>
      <c r="BJ12" s="38">
        <f>COUNTIF($C12:$AZ12,BJ$7)</f>
        <v>0</v>
      </c>
      <c r="BK12" s="55"/>
      <c r="BL12" s="38">
        <f>COUNTIF($C12:$AZ12,BL$7)</f>
        <v>0</v>
      </c>
      <c r="BM12" s="38">
        <f>COUNTIF($C12:$AZ12,BM$7)</f>
        <v>0</v>
      </c>
      <c r="BN12" s="38"/>
      <c r="BO12" s="38"/>
      <c r="BP12" s="38"/>
      <c r="BQ12" s="38"/>
      <c r="BR12" s="38"/>
      <c r="BS12" s="55"/>
    </row>
    <row r="13" spans="1:71" s="54" customFormat="1" ht="21" customHeight="1" x14ac:dyDescent="0.2">
      <c r="A13" s="156">
        <v>6</v>
      </c>
      <c r="B13" s="74" t="s">
        <v>595</v>
      </c>
      <c r="C13" s="34" t="str">
        <f>IF(OR(C12="No",C12="Not recorded"),"N/A","")</f>
        <v/>
      </c>
      <c r="D13" s="34" t="str">
        <f>IF(OR(D12="No",D12="Not recorded"),"N/A","")</f>
        <v/>
      </c>
      <c r="E13" s="34" t="str">
        <f>IF(OR(E12="No",E12="Not recorded"),"N/A","")</f>
        <v/>
      </c>
      <c r="F13" s="34" t="str">
        <f>IF(OR(F12="No",F12="Not recorded"),"N/A","")</f>
        <v/>
      </c>
      <c r="G13" s="34" t="str">
        <f>IF(OR(G12="No",G12="Not recorded"),"N/A","")</f>
        <v/>
      </c>
      <c r="H13" s="34" t="str">
        <f t="shared" ref="H13:AZ13" si="0">IF(OR(H12="No",H12="Not recorded"),"N/A","")</f>
        <v/>
      </c>
      <c r="I13" s="34" t="str">
        <f t="shared" si="0"/>
        <v/>
      </c>
      <c r="J13" s="34" t="str">
        <f t="shared" si="0"/>
        <v/>
      </c>
      <c r="K13" s="34" t="str">
        <f t="shared" si="0"/>
        <v/>
      </c>
      <c r="L13" s="34" t="str">
        <f t="shared" si="0"/>
        <v/>
      </c>
      <c r="M13" s="34" t="str">
        <f t="shared" si="0"/>
        <v/>
      </c>
      <c r="N13" s="34" t="str">
        <f t="shared" si="0"/>
        <v/>
      </c>
      <c r="O13" s="34" t="str">
        <f t="shared" si="0"/>
        <v/>
      </c>
      <c r="P13" s="34" t="str">
        <f t="shared" si="0"/>
        <v/>
      </c>
      <c r="Q13" s="34" t="str">
        <f t="shared" si="0"/>
        <v/>
      </c>
      <c r="R13" s="34" t="str">
        <f t="shared" si="0"/>
        <v/>
      </c>
      <c r="S13" s="34" t="str">
        <f t="shared" si="0"/>
        <v/>
      </c>
      <c r="T13" s="34" t="str">
        <f t="shared" si="0"/>
        <v/>
      </c>
      <c r="U13" s="34" t="str">
        <f t="shared" si="0"/>
        <v/>
      </c>
      <c r="V13" s="34" t="str">
        <f t="shared" si="0"/>
        <v/>
      </c>
      <c r="W13" s="34" t="str">
        <f t="shared" si="0"/>
        <v/>
      </c>
      <c r="X13" s="34" t="str">
        <f t="shared" si="0"/>
        <v/>
      </c>
      <c r="Y13" s="34" t="str">
        <f t="shared" si="0"/>
        <v/>
      </c>
      <c r="Z13" s="34" t="str">
        <f t="shared" si="0"/>
        <v/>
      </c>
      <c r="AA13" s="34" t="str">
        <f t="shared" si="0"/>
        <v/>
      </c>
      <c r="AB13" s="34" t="str">
        <f t="shared" si="0"/>
        <v/>
      </c>
      <c r="AC13" s="34" t="str">
        <f t="shared" si="0"/>
        <v/>
      </c>
      <c r="AD13" s="34" t="str">
        <f t="shared" si="0"/>
        <v/>
      </c>
      <c r="AE13" s="34" t="str">
        <f t="shared" si="0"/>
        <v/>
      </c>
      <c r="AF13" s="34" t="str">
        <f t="shared" si="0"/>
        <v/>
      </c>
      <c r="AG13" s="34" t="str">
        <f t="shared" si="0"/>
        <v/>
      </c>
      <c r="AH13" s="34" t="str">
        <f t="shared" si="0"/>
        <v/>
      </c>
      <c r="AI13" s="34" t="str">
        <f t="shared" si="0"/>
        <v/>
      </c>
      <c r="AJ13" s="34" t="str">
        <f t="shared" si="0"/>
        <v/>
      </c>
      <c r="AK13" s="34" t="str">
        <f t="shared" si="0"/>
        <v/>
      </c>
      <c r="AL13" s="34" t="str">
        <f t="shared" si="0"/>
        <v/>
      </c>
      <c r="AM13" s="34" t="str">
        <f t="shared" si="0"/>
        <v/>
      </c>
      <c r="AN13" s="34" t="str">
        <f t="shared" si="0"/>
        <v/>
      </c>
      <c r="AO13" s="34" t="str">
        <f t="shared" si="0"/>
        <v/>
      </c>
      <c r="AP13" s="34" t="str">
        <f t="shared" si="0"/>
        <v/>
      </c>
      <c r="AQ13" s="34" t="str">
        <f t="shared" si="0"/>
        <v/>
      </c>
      <c r="AR13" s="34" t="str">
        <f t="shared" si="0"/>
        <v/>
      </c>
      <c r="AS13" s="34" t="str">
        <f t="shared" si="0"/>
        <v/>
      </c>
      <c r="AT13" s="34" t="str">
        <f t="shared" si="0"/>
        <v/>
      </c>
      <c r="AU13" s="34" t="str">
        <f t="shared" si="0"/>
        <v/>
      </c>
      <c r="AV13" s="34" t="str">
        <f t="shared" si="0"/>
        <v/>
      </c>
      <c r="AW13" s="34" t="str">
        <f t="shared" si="0"/>
        <v/>
      </c>
      <c r="AX13" s="34" t="str">
        <f t="shared" si="0"/>
        <v/>
      </c>
      <c r="AY13" s="34" t="str">
        <f t="shared" si="0"/>
        <v/>
      </c>
      <c r="AZ13" s="34" t="str">
        <f t="shared" si="0"/>
        <v/>
      </c>
      <c r="BA13" s="34" t="str">
        <f>IF(OR(BA12="No",BA12="Not recorded"),"N/A","")</f>
        <v/>
      </c>
      <c r="BB13" s="85"/>
      <c r="BD13" s="55" t="s">
        <v>736</v>
      </c>
      <c r="BE13" s="37">
        <f>COUNTIF(C13:AZ13,"&gt;""")</f>
        <v>0</v>
      </c>
      <c r="BF13" s="55"/>
      <c r="BG13" s="55"/>
      <c r="BH13" s="55"/>
      <c r="BI13" s="55"/>
      <c r="BJ13" s="38">
        <f>COUNTIF($C13:$AZ13,BJ$7)</f>
        <v>0</v>
      </c>
      <c r="BK13" s="55"/>
      <c r="BL13" s="38">
        <f>COUNTIF($C13:$AZ13,BL$7)</f>
        <v>0</v>
      </c>
      <c r="BM13" s="55"/>
      <c r="BN13" s="55"/>
      <c r="BO13" s="55"/>
      <c r="BP13" s="55"/>
      <c r="BQ13" s="55"/>
      <c r="BR13" s="55"/>
      <c r="BS13" s="38">
        <f>COUNTIF($C13:$AZ13,BS$7)</f>
        <v>0</v>
      </c>
    </row>
    <row r="14" spans="1:71" s="54" customFormat="1" ht="21" customHeight="1" x14ac:dyDescent="0.2">
      <c r="A14" s="156">
        <v>7</v>
      </c>
      <c r="B14" s="74" t="s">
        <v>657</v>
      </c>
      <c r="C14" s="34" t="str">
        <f>IF(OR(C12="Yes",C12="Not recorded"),"N/A","")</f>
        <v/>
      </c>
      <c r="D14" s="34" t="str">
        <f>IF(OR(D12="Yes",D12="Not recorded"),"N/A","")</f>
        <v/>
      </c>
      <c r="E14" s="34" t="str">
        <f>IF(OR(E12="Yes",E12="Not recorded"),"N/A","")</f>
        <v/>
      </c>
      <c r="F14" s="34" t="str">
        <f>IF(OR(F12="Yes",F12="Not recorded"),"N/A","")</f>
        <v/>
      </c>
      <c r="G14" s="34" t="str">
        <f>IF(OR(G12="Yes",G12="Not recorded"),"N/A","")</f>
        <v/>
      </c>
      <c r="H14" s="34" t="str">
        <f t="shared" ref="H14:AZ14" si="1">IF(OR(H12="Yes",H12="Not recorded"),"N/A","")</f>
        <v/>
      </c>
      <c r="I14" s="34" t="str">
        <f t="shared" si="1"/>
        <v/>
      </c>
      <c r="J14" s="34" t="str">
        <f t="shared" si="1"/>
        <v/>
      </c>
      <c r="K14" s="34" t="str">
        <f t="shared" si="1"/>
        <v/>
      </c>
      <c r="L14" s="34" t="str">
        <f t="shared" si="1"/>
        <v/>
      </c>
      <c r="M14" s="34" t="str">
        <f t="shared" si="1"/>
        <v/>
      </c>
      <c r="N14" s="34" t="str">
        <f t="shared" si="1"/>
        <v/>
      </c>
      <c r="O14" s="34" t="str">
        <f t="shared" si="1"/>
        <v/>
      </c>
      <c r="P14" s="34" t="str">
        <f t="shared" si="1"/>
        <v/>
      </c>
      <c r="Q14" s="34" t="str">
        <f t="shared" si="1"/>
        <v/>
      </c>
      <c r="R14" s="34" t="str">
        <f t="shared" si="1"/>
        <v/>
      </c>
      <c r="S14" s="34" t="str">
        <f t="shared" si="1"/>
        <v/>
      </c>
      <c r="T14" s="34" t="str">
        <f t="shared" si="1"/>
        <v/>
      </c>
      <c r="U14" s="34" t="str">
        <f t="shared" si="1"/>
        <v/>
      </c>
      <c r="V14" s="34" t="str">
        <f t="shared" si="1"/>
        <v/>
      </c>
      <c r="W14" s="34" t="str">
        <f t="shared" si="1"/>
        <v/>
      </c>
      <c r="X14" s="34" t="str">
        <f t="shared" si="1"/>
        <v/>
      </c>
      <c r="Y14" s="34" t="str">
        <f t="shared" si="1"/>
        <v/>
      </c>
      <c r="Z14" s="34" t="str">
        <f t="shared" si="1"/>
        <v/>
      </c>
      <c r="AA14" s="34" t="str">
        <f t="shared" si="1"/>
        <v/>
      </c>
      <c r="AB14" s="34" t="str">
        <f t="shared" si="1"/>
        <v/>
      </c>
      <c r="AC14" s="34" t="str">
        <f t="shared" si="1"/>
        <v/>
      </c>
      <c r="AD14" s="34" t="str">
        <f t="shared" si="1"/>
        <v/>
      </c>
      <c r="AE14" s="34" t="str">
        <f t="shared" si="1"/>
        <v/>
      </c>
      <c r="AF14" s="34" t="str">
        <f t="shared" si="1"/>
        <v/>
      </c>
      <c r="AG14" s="34" t="str">
        <f t="shared" si="1"/>
        <v/>
      </c>
      <c r="AH14" s="34" t="str">
        <f t="shared" si="1"/>
        <v/>
      </c>
      <c r="AI14" s="34" t="str">
        <f t="shared" si="1"/>
        <v/>
      </c>
      <c r="AJ14" s="34" t="str">
        <f t="shared" si="1"/>
        <v/>
      </c>
      <c r="AK14" s="34" t="str">
        <f t="shared" si="1"/>
        <v/>
      </c>
      <c r="AL14" s="34" t="str">
        <f t="shared" si="1"/>
        <v/>
      </c>
      <c r="AM14" s="34" t="str">
        <f t="shared" si="1"/>
        <v/>
      </c>
      <c r="AN14" s="34" t="str">
        <f t="shared" si="1"/>
        <v/>
      </c>
      <c r="AO14" s="34" t="str">
        <f t="shared" si="1"/>
        <v/>
      </c>
      <c r="AP14" s="34" t="str">
        <f t="shared" si="1"/>
        <v/>
      </c>
      <c r="AQ14" s="34" t="str">
        <f t="shared" si="1"/>
        <v/>
      </c>
      <c r="AR14" s="34" t="str">
        <f t="shared" si="1"/>
        <v/>
      </c>
      <c r="AS14" s="34" t="str">
        <f t="shared" si="1"/>
        <v/>
      </c>
      <c r="AT14" s="34" t="str">
        <f t="shared" si="1"/>
        <v/>
      </c>
      <c r="AU14" s="34" t="str">
        <f t="shared" si="1"/>
        <v/>
      </c>
      <c r="AV14" s="34" t="str">
        <f t="shared" si="1"/>
        <v/>
      </c>
      <c r="AW14" s="34" t="str">
        <f t="shared" si="1"/>
        <v/>
      </c>
      <c r="AX14" s="34" t="str">
        <f t="shared" si="1"/>
        <v/>
      </c>
      <c r="AY14" s="34" t="str">
        <f t="shared" si="1"/>
        <v/>
      </c>
      <c r="AZ14" s="34" t="str">
        <f t="shared" si="1"/>
        <v/>
      </c>
      <c r="BA14" s="34" t="str">
        <f>IF(OR(BA12="Yes",BA12="Not recorded"),"N/A","")</f>
        <v/>
      </c>
      <c r="BB14" s="85"/>
      <c r="BD14" s="55" t="s">
        <v>744</v>
      </c>
      <c r="BE14" s="37">
        <f>COUNTIF(C14:AZ14,"&gt;""")</f>
        <v>0</v>
      </c>
      <c r="BF14" s="55"/>
      <c r="BG14" s="55"/>
      <c r="BH14" s="55"/>
      <c r="BI14" s="55"/>
      <c r="BJ14" s="55"/>
      <c r="BK14" s="55"/>
      <c r="BL14" s="55"/>
      <c r="BM14" s="55"/>
      <c r="BN14" s="38">
        <f>COUNTIF($C14:$AZ14,BN$7)</f>
        <v>0</v>
      </c>
      <c r="BO14" s="38">
        <f>COUNTIF($C14:$AZ14,BO$7)</f>
        <v>0</v>
      </c>
      <c r="BP14" s="38"/>
      <c r="BQ14" s="38"/>
      <c r="BR14" s="38"/>
      <c r="BS14" s="38">
        <f>COUNTIF($C14:$AZ14,BS$7)</f>
        <v>0</v>
      </c>
    </row>
    <row r="15" spans="1:71" s="54" customFormat="1" ht="21" customHeight="1" x14ac:dyDescent="0.2">
      <c r="A15" s="156">
        <v>8</v>
      </c>
      <c r="B15" s="74" t="s">
        <v>660</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85"/>
      <c r="BD15" s="55"/>
      <c r="BE15" s="37"/>
      <c r="BF15" s="55"/>
      <c r="BG15" s="55"/>
      <c r="BH15" s="55"/>
      <c r="BI15" s="55"/>
      <c r="BJ15" s="55"/>
      <c r="BK15" s="55"/>
      <c r="BL15" s="55"/>
      <c r="BM15" s="55"/>
      <c r="BN15" s="55"/>
      <c r="BO15" s="55"/>
      <c r="BP15" s="55"/>
      <c r="BQ15" s="55"/>
      <c r="BR15" s="55"/>
      <c r="BS15" s="55"/>
    </row>
    <row r="16" spans="1:71" s="54" customFormat="1" ht="21" customHeight="1" x14ac:dyDescent="0.2">
      <c r="A16" s="156">
        <v>9</v>
      </c>
      <c r="B16" s="74" t="s">
        <v>41</v>
      </c>
      <c r="C16" s="34" t="str">
        <f>IF(C13="N/A","No","")</f>
        <v/>
      </c>
      <c r="D16" s="34" t="str">
        <f>IF(D13="N/A","No","")</f>
        <v/>
      </c>
      <c r="E16" s="34" t="str">
        <f>IF(E13="N/A","No","")</f>
        <v/>
      </c>
      <c r="F16" s="34" t="str">
        <f>IF(F13="N/A","No","")</f>
        <v/>
      </c>
      <c r="G16" s="34" t="str">
        <f>IF(G13="N/A","No","")</f>
        <v/>
      </c>
      <c r="H16" s="34" t="str">
        <f t="shared" ref="H16:AZ16" si="2">IF(H13="N/A","No","")</f>
        <v/>
      </c>
      <c r="I16" s="34" t="str">
        <f t="shared" si="2"/>
        <v/>
      </c>
      <c r="J16" s="34" t="str">
        <f t="shared" si="2"/>
        <v/>
      </c>
      <c r="K16" s="34" t="str">
        <f t="shared" si="2"/>
        <v/>
      </c>
      <c r="L16" s="34" t="str">
        <f t="shared" si="2"/>
        <v/>
      </c>
      <c r="M16" s="34" t="str">
        <f t="shared" si="2"/>
        <v/>
      </c>
      <c r="N16" s="34" t="str">
        <f t="shared" si="2"/>
        <v/>
      </c>
      <c r="O16" s="34" t="str">
        <f t="shared" si="2"/>
        <v/>
      </c>
      <c r="P16" s="34" t="str">
        <f t="shared" si="2"/>
        <v/>
      </c>
      <c r="Q16" s="34" t="str">
        <f t="shared" si="2"/>
        <v/>
      </c>
      <c r="R16" s="34" t="str">
        <f t="shared" si="2"/>
        <v/>
      </c>
      <c r="S16" s="34" t="str">
        <f t="shared" si="2"/>
        <v/>
      </c>
      <c r="T16" s="34" t="str">
        <f t="shared" si="2"/>
        <v/>
      </c>
      <c r="U16" s="34" t="str">
        <f t="shared" si="2"/>
        <v/>
      </c>
      <c r="V16" s="34" t="str">
        <f t="shared" si="2"/>
        <v/>
      </c>
      <c r="W16" s="34" t="str">
        <f t="shared" si="2"/>
        <v/>
      </c>
      <c r="X16" s="34" t="str">
        <f t="shared" si="2"/>
        <v/>
      </c>
      <c r="Y16" s="34" t="str">
        <f t="shared" si="2"/>
        <v/>
      </c>
      <c r="Z16" s="34" t="str">
        <f t="shared" si="2"/>
        <v/>
      </c>
      <c r="AA16" s="34" t="str">
        <f t="shared" si="2"/>
        <v/>
      </c>
      <c r="AB16" s="34" t="str">
        <f t="shared" si="2"/>
        <v/>
      </c>
      <c r="AC16" s="34" t="str">
        <f t="shared" si="2"/>
        <v/>
      </c>
      <c r="AD16" s="34" t="str">
        <f t="shared" si="2"/>
        <v/>
      </c>
      <c r="AE16" s="34" t="str">
        <f t="shared" si="2"/>
        <v/>
      </c>
      <c r="AF16" s="34" t="str">
        <f t="shared" si="2"/>
        <v/>
      </c>
      <c r="AG16" s="34" t="str">
        <f t="shared" si="2"/>
        <v/>
      </c>
      <c r="AH16" s="34" t="str">
        <f t="shared" si="2"/>
        <v/>
      </c>
      <c r="AI16" s="34" t="str">
        <f t="shared" si="2"/>
        <v/>
      </c>
      <c r="AJ16" s="34" t="str">
        <f t="shared" si="2"/>
        <v/>
      </c>
      <c r="AK16" s="34" t="str">
        <f t="shared" si="2"/>
        <v/>
      </c>
      <c r="AL16" s="34" t="str">
        <f t="shared" si="2"/>
        <v/>
      </c>
      <c r="AM16" s="34" t="str">
        <f t="shared" si="2"/>
        <v/>
      </c>
      <c r="AN16" s="34" t="str">
        <f t="shared" si="2"/>
        <v/>
      </c>
      <c r="AO16" s="34" t="str">
        <f t="shared" si="2"/>
        <v/>
      </c>
      <c r="AP16" s="34" t="str">
        <f t="shared" si="2"/>
        <v/>
      </c>
      <c r="AQ16" s="34" t="str">
        <f t="shared" si="2"/>
        <v/>
      </c>
      <c r="AR16" s="34" t="str">
        <f t="shared" si="2"/>
        <v/>
      </c>
      <c r="AS16" s="34" t="str">
        <f t="shared" si="2"/>
        <v/>
      </c>
      <c r="AT16" s="34" t="str">
        <f t="shared" si="2"/>
        <v/>
      </c>
      <c r="AU16" s="34" t="str">
        <f t="shared" si="2"/>
        <v/>
      </c>
      <c r="AV16" s="34" t="str">
        <f t="shared" si="2"/>
        <v/>
      </c>
      <c r="AW16" s="34" t="str">
        <f t="shared" si="2"/>
        <v/>
      </c>
      <c r="AX16" s="34" t="str">
        <f t="shared" si="2"/>
        <v/>
      </c>
      <c r="AY16" s="34" t="str">
        <f t="shared" si="2"/>
        <v/>
      </c>
      <c r="AZ16" s="34" t="str">
        <f t="shared" si="2"/>
        <v/>
      </c>
      <c r="BA16" s="34" t="str">
        <f>IF(BA13="N/A","No","")</f>
        <v/>
      </c>
      <c r="BB16" s="85"/>
      <c r="BD16" s="55" t="s">
        <v>745</v>
      </c>
      <c r="BE16" s="37">
        <f t="shared" ref="BE16:BE28" si="3">COUNTIF(C16:AZ16,"&gt;""")</f>
        <v>0</v>
      </c>
      <c r="BF16" s="55"/>
      <c r="BG16" s="55"/>
      <c r="BH16" s="55"/>
      <c r="BI16" s="55"/>
      <c r="BJ16" s="38">
        <f t="shared" ref="BJ16:BJ28" si="4">COUNTIF($C16:$AZ16,BJ$7)</f>
        <v>0</v>
      </c>
      <c r="BK16" s="55"/>
      <c r="BL16" s="38">
        <f>COUNTIF($C16:$AZ16,BL$7)</f>
        <v>0</v>
      </c>
      <c r="BM16" s="55"/>
      <c r="BN16" s="55"/>
      <c r="BO16" s="55"/>
      <c r="BP16" s="38">
        <f>COUNTIF($C16:$AZ16,BP$7)</f>
        <v>0</v>
      </c>
      <c r="BQ16" s="38">
        <f>COUNTIF($C16:$AZ16,BQ$7)</f>
        <v>0</v>
      </c>
      <c r="BR16" s="38"/>
      <c r="BS16" s="55"/>
    </row>
    <row r="17" spans="1:71" s="54" customFormat="1" ht="21" customHeight="1" x14ac:dyDescent="0.2">
      <c r="A17" s="156" t="s">
        <v>767</v>
      </c>
      <c r="B17" s="74" t="s">
        <v>77</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85"/>
      <c r="BD17" s="55" t="s">
        <v>749</v>
      </c>
      <c r="BE17" s="37">
        <f t="shared" si="3"/>
        <v>0</v>
      </c>
      <c r="BF17" s="55"/>
      <c r="BG17" s="55"/>
      <c r="BH17" s="55"/>
      <c r="BI17" s="55"/>
      <c r="BJ17" s="38">
        <f t="shared" si="4"/>
        <v>0</v>
      </c>
      <c r="BK17" s="55"/>
      <c r="BL17" s="38">
        <f>COUNTIF($C17:$AZ17,BL$7)</f>
        <v>0</v>
      </c>
      <c r="BM17" s="38">
        <f>COUNTIF($C17:$AZ17,BM$7)</f>
        <v>0</v>
      </c>
      <c r="BN17" s="55"/>
      <c r="BO17" s="55"/>
      <c r="BP17" s="55"/>
      <c r="BQ17" s="55"/>
      <c r="BR17" s="55"/>
      <c r="BS17" s="55"/>
    </row>
    <row r="18" spans="1:71" s="54" customFormat="1" ht="27.95" customHeight="1" x14ac:dyDescent="0.2">
      <c r="A18" s="157" t="s">
        <v>144</v>
      </c>
      <c r="B18" s="74" t="s">
        <v>81</v>
      </c>
      <c r="C18" s="34" t="str">
        <f>IF(OR(C17="No",C17="Not recorded"),"N/A","")</f>
        <v/>
      </c>
      <c r="D18" s="34" t="str">
        <f>IF(OR(D17="No",D17="Not recorded"),"N/A","")</f>
        <v/>
      </c>
      <c r="E18" s="34" t="str">
        <f>IF(OR(E17="No",E17="Not recorded"),"N/A","")</f>
        <v/>
      </c>
      <c r="F18" s="34" t="str">
        <f>IF(OR(F17="No",F17="Not recorded"),"N/A","")</f>
        <v/>
      </c>
      <c r="G18" s="34" t="str">
        <f>IF(OR(G17="No",G17="Not recorded"),"N/A","")</f>
        <v/>
      </c>
      <c r="H18" s="34" t="str">
        <f t="shared" ref="H18:AH18" si="5">IF(OR(H17="No",H17="Not recorded"),"N/A","")</f>
        <v/>
      </c>
      <c r="I18" s="34" t="str">
        <f t="shared" si="5"/>
        <v/>
      </c>
      <c r="J18" s="34" t="str">
        <f t="shared" si="5"/>
        <v/>
      </c>
      <c r="K18" s="34" t="str">
        <f t="shared" si="5"/>
        <v/>
      </c>
      <c r="L18" s="34" t="str">
        <f t="shared" si="5"/>
        <v/>
      </c>
      <c r="M18" s="34" t="str">
        <f t="shared" si="5"/>
        <v/>
      </c>
      <c r="N18" s="34" t="str">
        <f t="shared" si="5"/>
        <v/>
      </c>
      <c r="O18" s="34" t="str">
        <f t="shared" si="5"/>
        <v/>
      </c>
      <c r="P18" s="34" t="str">
        <f t="shared" si="5"/>
        <v/>
      </c>
      <c r="Q18" s="34" t="str">
        <f t="shared" si="5"/>
        <v/>
      </c>
      <c r="R18" s="34" t="str">
        <f t="shared" si="5"/>
        <v/>
      </c>
      <c r="S18" s="34" t="str">
        <f t="shared" si="5"/>
        <v/>
      </c>
      <c r="T18" s="34" t="str">
        <f t="shared" si="5"/>
        <v/>
      </c>
      <c r="U18" s="34" t="str">
        <f t="shared" si="5"/>
        <v/>
      </c>
      <c r="V18" s="34" t="str">
        <f t="shared" si="5"/>
        <v/>
      </c>
      <c r="W18" s="34" t="str">
        <f t="shared" si="5"/>
        <v/>
      </c>
      <c r="X18" s="34" t="str">
        <f t="shared" si="5"/>
        <v/>
      </c>
      <c r="Y18" s="34" t="str">
        <f t="shared" si="5"/>
        <v/>
      </c>
      <c r="Z18" s="34" t="str">
        <f t="shared" si="5"/>
        <v/>
      </c>
      <c r="AA18" s="34" t="str">
        <f t="shared" si="5"/>
        <v/>
      </c>
      <c r="AB18" s="34" t="str">
        <f t="shared" si="5"/>
        <v/>
      </c>
      <c r="AC18" s="34" t="str">
        <f t="shared" si="5"/>
        <v/>
      </c>
      <c r="AD18" s="34" t="str">
        <f t="shared" si="5"/>
        <v/>
      </c>
      <c r="AE18" s="34" t="str">
        <f t="shared" si="5"/>
        <v/>
      </c>
      <c r="AF18" s="34" t="str">
        <f t="shared" si="5"/>
        <v/>
      </c>
      <c r="AG18" s="34" t="str">
        <f t="shared" si="5"/>
        <v/>
      </c>
      <c r="AH18" s="34" t="str">
        <f t="shared" si="5"/>
        <v/>
      </c>
      <c r="AI18" s="34" t="str">
        <f t="shared" ref="AI18:AZ18" si="6">IF(OR(AI17="No",AI17="Not recorded"),"N/A","")</f>
        <v/>
      </c>
      <c r="AJ18" s="34" t="str">
        <f t="shared" si="6"/>
        <v/>
      </c>
      <c r="AK18" s="34" t="str">
        <f t="shared" si="6"/>
        <v/>
      </c>
      <c r="AL18" s="34" t="str">
        <f t="shared" si="6"/>
        <v/>
      </c>
      <c r="AM18" s="34" t="str">
        <f t="shared" si="6"/>
        <v/>
      </c>
      <c r="AN18" s="34" t="str">
        <f t="shared" si="6"/>
        <v/>
      </c>
      <c r="AO18" s="34" t="str">
        <f t="shared" si="6"/>
        <v/>
      </c>
      <c r="AP18" s="34" t="str">
        <f t="shared" si="6"/>
        <v/>
      </c>
      <c r="AQ18" s="34" t="str">
        <f t="shared" si="6"/>
        <v/>
      </c>
      <c r="AR18" s="34" t="str">
        <f t="shared" si="6"/>
        <v/>
      </c>
      <c r="AS18" s="34" t="str">
        <f t="shared" si="6"/>
        <v/>
      </c>
      <c r="AT18" s="34" t="str">
        <f t="shared" si="6"/>
        <v/>
      </c>
      <c r="AU18" s="34" t="str">
        <f t="shared" si="6"/>
        <v/>
      </c>
      <c r="AV18" s="34" t="str">
        <f t="shared" si="6"/>
        <v/>
      </c>
      <c r="AW18" s="34" t="str">
        <f t="shared" si="6"/>
        <v/>
      </c>
      <c r="AX18" s="34" t="str">
        <f t="shared" si="6"/>
        <v/>
      </c>
      <c r="AY18" s="34" t="str">
        <f t="shared" si="6"/>
        <v/>
      </c>
      <c r="AZ18" s="34" t="str">
        <f t="shared" si="6"/>
        <v/>
      </c>
      <c r="BA18" s="34" t="str">
        <f>IF(OR(BA17="No",BA17="Not recorded"),"N/A","")</f>
        <v/>
      </c>
      <c r="BB18" s="85"/>
      <c r="BD18" s="55" t="s">
        <v>783</v>
      </c>
      <c r="BE18" s="37">
        <f t="shared" si="3"/>
        <v>0</v>
      </c>
      <c r="BF18" s="55"/>
      <c r="BG18" s="55"/>
      <c r="BH18" s="55"/>
      <c r="BI18" s="55"/>
      <c r="BJ18" s="38">
        <f t="shared" si="4"/>
        <v>0</v>
      </c>
      <c r="BK18" s="55"/>
      <c r="BL18" s="38">
        <f>COUNTIF($C18:$AZ18,BL$7)</f>
        <v>0</v>
      </c>
      <c r="BM18" s="38"/>
      <c r="BN18" s="55"/>
      <c r="BO18" s="55"/>
      <c r="BP18" s="55"/>
      <c r="BQ18" s="55"/>
      <c r="BR18" s="55"/>
      <c r="BS18" s="38">
        <f>COUNTIF($C18:$AZ18,BS$7)</f>
        <v>0</v>
      </c>
    </row>
    <row r="19" spans="1:71" s="54" customFormat="1" ht="24.75" customHeight="1" x14ac:dyDescent="0.2">
      <c r="A19" s="156" t="s">
        <v>768</v>
      </c>
      <c r="B19" s="74" t="s">
        <v>85</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85"/>
      <c r="BD19" s="55" t="s">
        <v>750</v>
      </c>
      <c r="BE19" s="37">
        <f t="shared" si="3"/>
        <v>0</v>
      </c>
      <c r="BF19" s="55"/>
      <c r="BG19" s="55"/>
      <c r="BH19" s="55"/>
      <c r="BI19" s="55"/>
      <c r="BJ19" s="38">
        <f t="shared" si="4"/>
        <v>0</v>
      </c>
      <c r="BK19" s="55"/>
      <c r="BL19" s="38"/>
      <c r="BM19" s="38">
        <f>COUNTIF($C19:$AZ19,BM$7)</f>
        <v>0</v>
      </c>
      <c r="BN19" s="55"/>
      <c r="BO19" s="55"/>
      <c r="BP19" s="55"/>
      <c r="BQ19" s="55"/>
      <c r="BR19" s="55"/>
      <c r="BS19" s="55"/>
    </row>
    <row r="20" spans="1:71" s="54" customFormat="1" ht="27.95" customHeight="1" x14ac:dyDescent="0.2">
      <c r="A20" s="157" t="s">
        <v>144</v>
      </c>
      <c r="B20" s="74" t="s">
        <v>386</v>
      </c>
      <c r="C20" s="34" t="str">
        <f>IF(C19="Not recorded","N/A","")</f>
        <v/>
      </c>
      <c r="D20" s="34" t="str">
        <f>IF(D19="Not recorded","N/A","")</f>
        <v/>
      </c>
      <c r="E20" s="34" t="str">
        <f>IF(E19="Not recorded","N/A","")</f>
        <v/>
      </c>
      <c r="F20" s="34" t="str">
        <f>IF(F19="Not recorded","N/A","")</f>
        <v/>
      </c>
      <c r="G20" s="34" t="str">
        <f>IF(G19="Not recorded","N/A","")</f>
        <v/>
      </c>
      <c r="H20" s="34" t="str">
        <f t="shared" ref="H20:AH20" si="7">IF(H19="Not recorded","N/A","")</f>
        <v/>
      </c>
      <c r="I20" s="34" t="str">
        <f t="shared" si="7"/>
        <v/>
      </c>
      <c r="J20" s="34" t="str">
        <f t="shared" si="7"/>
        <v/>
      </c>
      <c r="K20" s="34" t="str">
        <f t="shared" si="7"/>
        <v/>
      </c>
      <c r="L20" s="34" t="str">
        <f t="shared" si="7"/>
        <v/>
      </c>
      <c r="M20" s="34" t="str">
        <f t="shared" si="7"/>
        <v/>
      </c>
      <c r="N20" s="34" t="str">
        <f t="shared" si="7"/>
        <v/>
      </c>
      <c r="O20" s="34" t="str">
        <f t="shared" si="7"/>
        <v/>
      </c>
      <c r="P20" s="34" t="str">
        <f t="shared" si="7"/>
        <v/>
      </c>
      <c r="Q20" s="34" t="str">
        <f t="shared" si="7"/>
        <v/>
      </c>
      <c r="R20" s="34" t="str">
        <f t="shared" si="7"/>
        <v/>
      </c>
      <c r="S20" s="34" t="str">
        <f t="shared" si="7"/>
        <v/>
      </c>
      <c r="T20" s="34" t="str">
        <f t="shared" si="7"/>
        <v/>
      </c>
      <c r="U20" s="34" t="str">
        <f t="shared" si="7"/>
        <v/>
      </c>
      <c r="V20" s="34" t="str">
        <f t="shared" si="7"/>
        <v/>
      </c>
      <c r="W20" s="34" t="str">
        <f t="shared" si="7"/>
        <v/>
      </c>
      <c r="X20" s="34" t="str">
        <f t="shared" si="7"/>
        <v/>
      </c>
      <c r="Y20" s="34" t="str">
        <f t="shared" si="7"/>
        <v/>
      </c>
      <c r="Z20" s="34" t="str">
        <f t="shared" si="7"/>
        <v/>
      </c>
      <c r="AA20" s="34" t="str">
        <f t="shared" si="7"/>
        <v/>
      </c>
      <c r="AB20" s="34" t="str">
        <f t="shared" si="7"/>
        <v/>
      </c>
      <c r="AC20" s="34" t="str">
        <f t="shared" si="7"/>
        <v/>
      </c>
      <c r="AD20" s="34" t="str">
        <f t="shared" si="7"/>
        <v/>
      </c>
      <c r="AE20" s="34" t="str">
        <f t="shared" si="7"/>
        <v/>
      </c>
      <c r="AF20" s="34" t="str">
        <f t="shared" si="7"/>
        <v/>
      </c>
      <c r="AG20" s="34" t="str">
        <f t="shared" si="7"/>
        <v/>
      </c>
      <c r="AH20" s="34" t="str">
        <f t="shared" si="7"/>
        <v/>
      </c>
      <c r="AI20" s="34" t="str">
        <f t="shared" ref="AI20:AZ20" si="8">IF(AI19="Not recorded","N/A","")</f>
        <v/>
      </c>
      <c r="AJ20" s="34" t="str">
        <f t="shared" si="8"/>
        <v/>
      </c>
      <c r="AK20" s="34" t="str">
        <f t="shared" si="8"/>
        <v/>
      </c>
      <c r="AL20" s="34" t="str">
        <f t="shared" si="8"/>
        <v/>
      </c>
      <c r="AM20" s="34" t="str">
        <f t="shared" si="8"/>
        <v/>
      </c>
      <c r="AN20" s="34" t="str">
        <f t="shared" si="8"/>
        <v/>
      </c>
      <c r="AO20" s="34" t="str">
        <f t="shared" si="8"/>
        <v/>
      </c>
      <c r="AP20" s="34" t="str">
        <f t="shared" si="8"/>
        <v/>
      </c>
      <c r="AQ20" s="34" t="str">
        <f t="shared" si="8"/>
        <v/>
      </c>
      <c r="AR20" s="34" t="str">
        <f t="shared" si="8"/>
        <v/>
      </c>
      <c r="AS20" s="34" t="str">
        <f t="shared" si="8"/>
        <v/>
      </c>
      <c r="AT20" s="34" t="str">
        <f t="shared" si="8"/>
        <v/>
      </c>
      <c r="AU20" s="34" t="str">
        <f t="shared" si="8"/>
        <v/>
      </c>
      <c r="AV20" s="34" t="str">
        <f t="shared" si="8"/>
        <v/>
      </c>
      <c r="AW20" s="34" t="str">
        <f t="shared" si="8"/>
        <v/>
      </c>
      <c r="AX20" s="34" t="str">
        <f t="shared" si="8"/>
        <v/>
      </c>
      <c r="AY20" s="34" t="str">
        <f t="shared" si="8"/>
        <v/>
      </c>
      <c r="AZ20" s="34" t="str">
        <f t="shared" si="8"/>
        <v/>
      </c>
      <c r="BA20" s="34" t="str">
        <f>IF(BA19="Not recorded","N/A","")</f>
        <v/>
      </c>
      <c r="BB20" s="85"/>
      <c r="BD20" s="55" t="s">
        <v>783</v>
      </c>
      <c r="BE20" s="37">
        <f t="shared" si="3"/>
        <v>0</v>
      </c>
      <c r="BF20" s="55"/>
      <c r="BG20" s="55"/>
      <c r="BH20" s="55"/>
      <c r="BI20" s="55"/>
      <c r="BJ20" s="38">
        <f t="shared" si="4"/>
        <v>0</v>
      </c>
      <c r="BK20" s="55"/>
      <c r="BL20" s="38">
        <f>COUNTIF($C20:$AZ20,BL$7)</f>
        <v>0</v>
      </c>
      <c r="BM20" s="38"/>
      <c r="BN20" s="55"/>
      <c r="BO20" s="55"/>
      <c r="BP20" s="55"/>
      <c r="BQ20" s="55"/>
      <c r="BR20" s="55"/>
      <c r="BS20" s="38">
        <f>COUNTIF($C20:$AZ20,BS$7)</f>
        <v>0</v>
      </c>
    </row>
    <row r="21" spans="1:71" s="54" customFormat="1" ht="26.1" customHeight="1" x14ac:dyDescent="0.2">
      <c r="A21" s="156">
        <v>12</v>
      </c>
      <c r="B21" s="74" t="s">
        <v>539</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85"/>
      <c r="BD21" s="55" t="s">
        <v>752</v>
      </c>
      <c r="BE21" s="37">
        <f t="shared" si="3"/>
        <v>0</v>
      </c>
      <c r="BF21" s="55"/>
      <c r="BG21" s="55"/>
      <c r="BH21" s="55"/>
      <c r="BI21" s="55"/>
      <c r="BJ21" s="38">
        <f t="shared" si="4"/>
        <v>0</v>
      </c>
      <c r="BK21" s="55"/>
      <c r="BL21" s="38"/>
      <c r="BM21" s="38">
        <f>COUNTIF($C21:$AZ21,BM$7)</f>
        <v>0</v>
      </c>
      <c r="BN21" s="55"/>
      <c r="BO21" s="55"/>
      <c r="BP21" s="55"/>
      <c r="BQ21" s="55"/>
      <c r="BR21" s="55"/>
      <c r="BS21" s="55"/>
    </row>
    <row r="22" spans="1:71" s="54" customFormat="1" ht="21" customHeight="1" x14ac:dyDescent="0.2">
      <c r="A22" s="156" t="s">
        <v>143</v>
      </c>
      <c r="B22" s="74" t="s">
        <v>86</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85"/>
      <c r="BD22" s="55" t="s">
        <v>753</v>
      </c>
      <c r="BE22" s="37">
        <f t="shared" si="3"/>
        <v>0</v>
      </c>
      <c r="BF22" s="55"/>
      <c r="BG22" s="55"/>
      <c r="BH22" s="55"/>
      <c r="BI22" s="55"/>
      <c r="BJ22" s="38">
        <f t="shared" si="4"/>
        <v>0</v>
      </c>
      <c r="BK22" s="55"/>
      <c r="BL22" s="38">
        <f t="shared" ref="BL22:BL27" si="9">COUNTIF($C22:$AZ22,BL$7)</f>
        <v>0</v>
      </c>
      <c r="BM22" s="38">
        <f>COUNTIF($C22:$AZ22,BM$7)</f>
        <v>0</v>
      </c>
      <c r="BN22" s="55"/>
      <c r="BO22" s="55"/>
      <c r="BP22" s="55"/>
      <c r="BQ22" s="55"/>
      <c r="BR22" s="55"/>
      <c r="BS22" s="55"/>
    </row>
    <row r="23" spans="1:71" s="54" customFormat="1" ht="21" customHeight="1" x14ac:dyDescent="0.2">
      <c r="A23" s="157" t="s">
        <v>144</v>
      </c>
      <c r="B23" s="74" t="s">
        <v>87</v>
      </c>
      <c r="C23" s="34" t="str">
        <f>IF(OR(C22="No",C22="Not recorded"),"N/A","")</f>
        <v/>
      </c>
      <c r="D23" s="34" t="str">
        <f>IF(OR(D22="No",D22="Not recorded"),"N/A","")</f>
        <v/>
      </c>
      <c r="E23" s="34" t="str">
        <f>IF(OR(E22="No",E22="Not recorded"),"N/A","")</f>
        <v/>
      </c>
      <c r="F23" s="34" t="str">
        <f>IF(OR(F22="No",F22="Not recorded"),"N/A","")</f>
        <v/>
      </c>
      <c r="G23" s="34" t="str">
        <f>IF(OR(G22="No",G22="Not recorded"),"N/A","")</f>
        <v/>
      </c>
      <c r="H23" s="34" t="str">
        <f t="shared" ref="H23:AH23" si="10">IF(OR(H22="No",H22="Not recorded"),"N/A","")</f>
        <v/>
      </c>
      <c r="I23" s="34" t="str">
        <f t="shared" si="10"/>
        <v/>
      </c>
      <c r="J23" s="34" t="str">
        <f t="shared" si="10"/>
        <v/>
      </c>
      <c r="K23" s="34" t="str">
        <f t="shared" si="10"/>
        <v/>
      </c>
      <c r="L23" s="34" t="str">
        <f t="shared" si="10"/>
        <v/>
      </c>
      <c r="M23" s="34" t="str">
        <f t="shared" si="10"/>
        <v/>
      </c>
      <c r="N23" s="34" t="str">
        <f t="shared" si="10"/>
        <v/>
      </c>
      <c r="O23" s="34" t="str">
        <f t="shared" si="10"/>
        <v/>
      </c>
      <c r="P23" s="34" t="str">
        <f t="shared" si="10"/>
        <v/>
      </c>
      <c r="Q23" s="34" t="str">
        <f t="shared" si="10"/>
        <v/>
      </c>
      <c r="R23" s="34" t="str">
        <f t="shared" si="10"/>
        <v/>
      </c>
      <c r="S23" s="34" t="str">
        <f t="shared" si="10"/>
        <v/>
      </c>
      <c r="T23" s="34" t="str">
        <f t="shared" si="10"/>
        <v/>
      </c>
      <c r="U23" s="34" t="str">
        <f t="shared" si="10"/>
        <v/>
      </c>
      <c r="V23" s="34" t="str">
        <f t="shared" si="10"/>
        <v/>
      </c>
      <c r="W23" s="34" t="str">
        <f t="shared" si="10"/>
        <v/>
      </c>
      <c r="X23" s="34" t="str">
        <f t="shared" si="10"/>
        <v/>
      </c>
      <c r="Y23" s="34" t="str">
        <f t="shared" si="10"/>
        <v/>
      </c>
      <c r="Z23" s="34" t="str">
        <f t="shared" si="10"/>
        <v/>
      </c>
      <c r="AA23" s="34" t="str">
        <f t="shared" si="10"/>
        <v/>
      </c>
      <c r="AB23" s="34" t="str">
        <f t="shared" si="10"/>
        <v/>
      </c>
      <c r="AC23" s="34" t="str">
        <f t="shared" si="10"/>
        <v/>
      </c>
      <c r="AD23" s="34" t="str">
        <f t="shared" si="10"/>
        <v/>
      </c>
      <c r="AE23" s="34" t="str">
        <f t="shared" si="10"/>
        <v/>
      </c>
      <c r="AF23" s="34" t="str">
        <f t="shared" si="10"/>
        <v/>
      </c>
      <c r="AG23" s="34" t="str">
        <f t="shared" si="10"/>
        <v/>
      </c>
      <c r="AH23" s="34" t="str">
        <f t="shared" si="10"/>
        <v/>
      </c>
      <c r="AI23" s="34" t="str">
        <f t="shared" ref="AI23:AZ23" si="11">IF(OR(AI22="No",AI22="Not recorded"),"N/A","")</f>
        <v/>
      </c>
      <c r="AJ23" s="34" t="str">
        <f t="shared" si="11"/>
        <v/>
      </c>
      <c r="AK23" s="34" t="str">
        <f t="shared" si="11"/>
        <v/>
      </c>
      <c r="AL23" s="34" t="str">
        <f t="shared" si="11"/>
        <v/>
      </c>
      <c r="AM23" s="34" t="str">
        <f t="shared" si="11"/>
        <v/>
      </c>
      <c r="AN23" s="34" t="str">
        <f t="shared" si="11"/>
        <v/>
      </c>
      <c r="AO23" s="34" t="str">
        <f t="shared" si="11"/>
        <v/>
      </c>
      <c r="AP23" s="34" t="str">
        <f t="shared" si="11"/>
        <v/>
      </c>
      <c r="AQ23" s="34" t="str">
        <f t="shared" si="11"/>
        <v/>
      </c>
      <c r="AR23" s="34" t="str">
        <f t="shared" si="11"/>
        <v/>
      </c>
      <c r="AS23" s="34" t="str">
        <f t="shared" si="11"/>
        <v/>
      </c>
      <c r="AT23" s="34" t="str">
        <f t="shared" si="11"/>
        <v/>
      </c>
      <c r="AU23" s="34" t="str">
        <f t="shared" si="11"/>
        <v/>
      </c>
      <c r="AV23" s="34" t="str">
        <f t="shared" si="11"/>
        <v/>
      </c>
      <c r="AW23" s="34" t="str">
        <f t="shared" si="11"/>
        <v/>
      </c>
      <c r="AX23" s="34" t="str">
        <f t="shared" si="11"/>
        <v/>
      </c>
      <c r="AY23" s="34" t="str">
        <f t="shared" si="11"/>
        <v/>
      </c>
      <c r="AZ23" s="34" t="str">
        <f t="shared" si="11"/>
        <v/>
      </c>
      <c r="BA23" s="34" t="str">
        <f>IF(OR(BA22="No",BA22="Not recorded"),"N/A","")</f>
        <v/>
      </c>
      <c r="BB23" s="85"/>
      <c r="BD23" s="55" t="s">
        <v>783</v>
      </c>
      <c r="BE23" s="37">
        <f t="shared" si="3"/>
        <v>0</v>
      </c>
      <c r="BF23" s="55"/>
      <c r="BG23" s="55"/>
      <c r="BH23" s="55"/>
      <c r="BI23" s="55"/>
      <c r="BJ23" s="38">
        <f t="shared" si="4"/>
        <v>0</v>
      </c>
      <c r="BK23" s="55"/>
      <c r="BL23" s="38">
        <f t="shared" si="9"/>
        <v>0</v>
      </c>
      <c r="BM23" s="38"/>
      <c r="BN23" s="55"/>
      <c r="BO23" s="55"/>
      <c r="BP23" s="55"/>
      <c r="BQ23" s="55"/>
      <c r="BR23" s="55"/>
      <c r="BS23" s="38">
        <f>COUNTIF($C23:$AZ23,BS$7)</f>
        <v>0</v>
      </c>
    </row>
    <row r="24" spans="1:71" s="54" customFormat="1" ht="21" customHeight="1" x14ac:dyDescent="0.2">
      <c r="A24" s="156" t="s">
        <v>145</v>
      </c>
      <c r="B24" s="74" t="s">
        <v>88</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85"/>
      <c r="BD24" s="55" t="s">
        <v>754</v>
      </c>
      <c r="BE24" s="37">
        <f t="shared" si="3"/>
        <v>0</v>
      </c>
      <c r="BF24" s="55"/>
      <c r="BG24" s="55"/>
      <c r="BH24" s="55"/>
      <c r="BI24" s="55"/>
      <c r="BJ24" s="38">
        <f t="shared" si="4"/>
        <v>0</v>
      </c>
      <c r="BK24" s="55"/>
      <c r="BL24" s="38">
        <f t="shared" si="9"/>
        <v>0</v>
      </c>
      <c r="BM24" s="38">
        <f>COUNTIF($C24:$AZ24,BM$7)</f>
        <v>0</v>
      </c>
      <c r="BN24" s="55"/>
      <c r="BO24" s="55"/>
      <c r="BP24" s="55"/>
      <c r="BQ24" s="55"/>
      <c r="BR24" s="55"/>
      <c r="BS24" s="55"/>
    </row>
    <row r="25" spans="1:71" s="54" customFormat="1" ht="27.95" customHeight="1" x14ac:dyDescent="0.2">
      <c r="A25" s="157" t="s">
        <v>144</v>
      </c>
      <c r="B25" s="74" t="s">
        <v>688</v>
      </c>
      <c r="C25" s="34" t="str">
        <f>IF(OR(C24="No",C24="Not recorded"),"N/A","")</f>
        <v/>
      </c>
      <c r="D25" s="34" t="str">
        <f>IF(OR(D24="No",D24="Not recorded"),"N/A","")</f>
        <v/>
      </c>
      <c r="E25" s="34" t="str">
        <f>IF(OR(E24="No",E24="Not recorded"),"N/A","")</f>
        <v/>
      </c>
      <c r="F25" s="34" t="str">
        <f>IF(OR(F24="No",F24="Not recorded"),"N/A","")</f>
        <v/>
      </c>
      <c r="G25" s="34" t="str">
        <f>IF(OR(G24="No",G24="Not recorded"),"N/A","")</f>
        <v/>
      </c>
      <c r="H25" s="34" t="str">
        <f t="shared" ref="H25:AH25" si="12">IF(OR(H24="No",H24="Not recorded"),"N/A","")</f>
        <v/>
      </c>
      <c r="I25" s="34" t="str">
        <f t="shared" si="12"/>
        <v/>
      </c>
      <c r="J25" s="34" t="str">
        <f t="shared" si="12"/>
        <v/>
      </c>
      <c r="K25" s="34" t="str">
        <f t="shared" si="12"/>
        <v/>
      </c>
      <c r="L25" s="34" t="str">
        <f t="shared" si="12"/>
        <v/>
      </c>
      <c r="M25" s="34" t="str">
        <f t="shared" si="12"/>
        <v/>
      </c>
      <c r="N25" s="34" t="str">
        <f t="shared" si="12"/>
        <v/>
      </c>
      <c r="O25" s="34" t="str">
        <f t="shared" si="12"/>
        <v/>
      </c>
      <c r="P25" s="34" t="str">
        <f t="shared" si="12"/>
        <v/>
      </c>
      <c r="Q25" s="34" t="str">
        <f t="shared" si="12"/>
        <v/>
      </c>
      <c r="R25" s="34" t="str">
        <f t="shared" si="12"/>
        <v/>
      </c>
      <c r="S25" s="34" t="str">
        <f t="shared" si="12"/>
        <v/>
      </c>
      <c r="T25" s="34" t="str">
        <f t="shared" si="12"/>
        <v/>
      </c>
      <c r="U25" s="34" t="str">
        <f t="shared" si="12"/>
        <v/>
      </c>
      <c r="V25" s="34" t="str">
        <f t="shared" si="12"/>
        <v/>
      </c>
      <c r="W25" s="34" t="str">
        <f t="shared" si="12"/>
        <v/>
      </c>
      <c r="X25" s="34" t="str">
        <f t="shared" si="12"/>
        <v/>
      </c>
      <c r="Y25" s="34" t="str">
        <f t="shared" si="12"/>
        <v/>
      </c>
      <c r="Z25" s="34" t="str">
        <f t="shared" si="12"/>
        <v/>
      </c>
      <c r="AA25" s="34" t="str">
        <f t="shared" si="12"/>
        <v/>
      </c>
      <c r="AB25" s="34" t="str">
        <f t="shared" si="12"/>
        <v/>
      </c>
      <c r="AC25" s="34" t="str">
        <f t="shared" si="12"/>
        <v/>
      </c>
      <c r="AD25" s="34" t="str">
        <f t="shared" si="12"/>
        <v/>
      </c>
      <c r="AE25" s="34" t="str">
        <f t="shared" si="12"/>
        <v/>
      </c>
      <c r="AF25" s="34" t="str">
        <f t="shared" si="12"/>
        <v/>
      </c>
      <c r="AG25" s="34" t="str">
        <f t="shared" si="12"/>
        <v/>
      </c>
      <c r="AH25" s="34" t="str">
        <f t="shared" si="12"/>
        <v/>
      </c>
      <c r="AI25" s="34" t="str">
        <f t="shared" ref="AI25:AZ25" si="13">IF(OR(AI24="No",AI24="Not recorded"),"N/A","")</f>
        <v/>
      </c>
      <c r="AJ25" s="34" t="str">
        <f t="shared" si="13"/>
        <v/>
      </c>
      <c r="AK25" s="34" t="str">
        <f t="shared" si="13"/>
        <v/>
      </c>
      <c r="AL25" s="34" t="str">
        <f t="shared" si="13"/>
        <v/>
      </c>
      <c r="AM25" s="34" t="str">
        <f t="shared" si="13"/>
        <v/>
      </c>
      <c r="AN25" s="34" t="str">
        <f t="shared" si="13"/>
        <v/>
      </c>
      <c r="AO25" s="34" t="str">
        <f t="shared" si="13"/>
        <v/>
      </c>
      <c r="AP25" s="34" t="str">
        <f t="shared" si="13"/>
        <v/>
      </c>
      <c r="AQ25" s="34" t="str">
        <f t="shared" si="13"/>
        <v/>
      </c>
      <c r="AR25" s="34" t="str">
        <f t="shared" si="13"/>
        <v/>
      </c>
      <c r="AS25" s="34" t="str">
        <f t="shared" si="13"/>
        <v/>
      </c>
      <c r="AT25" s="34" t="str">
        <f t="shared" si="13"/>
        <v/>
      </c>
      <c r="AU25" s="34" t="str">
        <f t="shared" si="13"/>
        <v/>
      </c>
      <c r="AV25" s="34" t="str">
        <f t="shared" si="13"/>
        <v/>
      </c>
      <c r="AW25" s="34" t="str">
        <f t="shared" si="13"/>
        <v/>
      </c>
      <c r="AX25" s="34" t="str">
        <f t="shared" si="13"/>
        <v/>
      </c>
      <c r="AY25" s="34" t="str">
        <f t="shared" si="13"/>
        <v/>
      </c>
      <c r="AZ25" s="34" t="str">
        <f t="shared" si="13"/>
        <v/>
      </c>
      <c r="BA25" s="34" t="str">
        <f>IF(OR(BA24="No",BA24="Not recorded"),"N/A","")</f>
        <v/>
      </c>
      <c r="BB25" s="85"/>
      <c r="BD25" s="55" t="s">
        <v>783</v>
      </c>
      <c r="BE25" s="37">
        <f t="shared" si="3"/>
        <v>0</v>
      </c>
      <c r="BF25" s="55"/>
      <c r="BG25" s="55"/>
      <c r="BH25" s="55"/>
      <c r="BI25" s="55"/>
      <c r="BJ25" s="38">
        <f t="shared" si="4"/>
        <v>0</v>
      </c>
      <c r="BK25" s="55"/>
      <c r="BL25" s="38">
        <f t="shared" si="9"/>
        <v>0</v>
      </c>
      <c r="BM25" s="38"/>
      <c r="BN25" s="55"/>
      <c r="BO25" s="55"/>
      <c r="BP25" s="55"/>
      <c r="BQ25" s="55"/>
      <c r="BR25" s="55"/>
      <c r="BS25" s="38">
        <f>COUNTIF($C25:$AZ25,BS$7)</f>
        <v>0</v>
      </c>
    </row>
    <row r="26" spans="1:71" s="54" customFormat="1" ht="27.95" customHeight="1" x14ac:dyDescent="0.2">
      <c r="A26" s="156" t="s">
        <v>146</v>
      </c>
      <c r="B26" s="74" t="s">
        <v>791</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85"/>
      <c r="BD26" s="55" t="s">
        <v>755</v>
      </c>
      <c r="BE26" s="37">
        <f t="shared" si="3"/>
        <v>0</v>
      </c>
      <c r="BF26" s="55"/>
      <c r="BG26" s="55"/>
      <c r="BH26" s="55"/>
      <c r="BI26" s="55"/>
      <c r="BJ26" s="38">
        <f t="shared" si="4"/>
        <v>0</v>
      </c>
      <c r="BK26" s="55"/>
      <c r="BL26" s="38">
        <f t="shared" si="9"/>
        <v>0</v>
      </c>
      <c r="BM26" s="38">
        <f>COUNTIF($C26:$AZ26,BM$7)</f>
        <v>0</v>
      </c>
      <c r="BN26" s="55"/>
      <c r="BO26" s="55"/>
      <c r="BP26" s="55"/>
      <c r="BQ26" s="55"/>
      <c r="BR26" s="55"/>
      <c r="BS26" s="38">
        <f>COUNTIF($C26:$AZ26,BS$7)</f>
        <v>0</v>
      </c>
    </row>
    <row r="27" spans="1:71" s="54" customFormat="1" ht="27.95" customHeight="1" x14ac:dyDescent="0.2">
      <c r="A27" s="157" t="s">
        <v>144</v>
      </c>
      <c r="B27" s="74" t="s">
        <v>696</v>
      </c>
      <c r="C27" s="34" t="str">
        <f>IF(AND(C26&lt;&gt;"Yes",C26&lt;&gt;""),"N/A","")</f>
        <v/>
      </c>
      <c r="D27" s="34" t="str">
        <f>IF(AND(D26&lt;&gt;"Yes",D26&lt;&gt;""),"N/A","")</f>
        <v/>
      </c>
      <c r="E27" s="34" t="str">
        <f>IF(AND(E26&lt;&gt;"Yes",E26&lt;&gt;""),"N/A","")</f>
        <v/>
      </c>
      <c r="F27" s="34" t="str">
        <f>IF(AND(F26&lt;&gt;"Yes",F26&lt;&gt;""),"N/A","")</f>
        <v/>
      </c>
      <c r="G27" s="34" t="str">
        <f>IF(AND(G26&lt;&gt;"Yes",G26&lt;&gt;""),"N/A","")</f>
        <v/>
      </c>
      <c r="H27" s="34" t="str">
        <f t="shared" ref="H27:AH27" si="14">IF(AND(H26&lt;&gt;"Yes",H26&lt;&gt;""),"N/A","")</f>
        <v/>
      </c>
      <c r="I27" s="34" t="str">
        <f t="shared" si="14"/>
        <v/>
      </c>
      <c r="J27" s="34" t="str">
        <f t="shared" si="14"/>
        <v/>
      </c>
      <c r="K27" s="34" t="str">
        <f t="shared" si="14"/>
        <v/>
      </c>
      <c r="L27" s="34" t="str">
        <f t="shared" si="14"/>
        <v/>
      </c>
      <c r="M27" s="34" t="str">
        <f t="shared" si="14"/>
        <v/>
      </c>
      <c r="N27" s="34" t="str">
        <f t="shared" si="14"/>
        <v/>
      </c>
      <c r="O27" s="34" t="str">
        <f t="shared" si="14"/>
        <v/>
      </c>
      <c r="P27" s="34" t="str">
        <f t="shared" si="14"/>
        <v/>
      </c>
      <c r="Q27" s="34" t="str">
        <f t="shared" si="14"/>
        <v/>
      </c>
      <c r="R27" s="34" t="str">
        <f t="shared" si="14"/>
        <v/>
      </c>
      <c r="S27" s="34" t="str">
        <f t="shared" si="14"/>
        <v/>
      </c>
      <c r="T27" s="34" t="str">
        <f t="shared" si="14"/>
        <v/>
      </c>
      <c r="U27" s="34" t="str">
        <f t="shared" si="14"/>
        <v/>
      </c>
      <c r="V27" s="34" t="str">
        <f t="shared" si="14"/>
        <v/>
      </c>
      <c r="W27" s="34" t="str">
        <f t="shared" si="14"/>
        <v/>
      </c>
      <c r="X27" s="34" t="str">
        <f t="shared" si="14"/>
        <v/>
      </c>
      <c r="Y27" s="34" t="str">
        <f t="shared" si="14"/>
        <v/>
      </c>
      <c r="Z27" s="34" t="str">
        <f t="shared" si="14"/>
        <v/>
      </c>
      <c r="AA27" s="34" t="str">
        <f t="shared" si="14"/>
        <v/>
      </c>
      <c r="AB27" s="34" t="str">
        <f t="shared" si="14"/>
        <v/>
      </c>
      <c r="AC27" s="34" t="str">
        <f t="shared" si="14"/>
        <v/>
      </c>
      <c r="AD27" s="34" t="str">
        <f t="shared" si="14"/>
        <v/>
      </c>
      <c r="AE27" s="34" t="str">
        <f t="shared" si="14"/>
        <v/>
      </c>
      <c r="AF27" s="34" t="str">
        <f t="shared" si="14"/>
        <v/>
      </c>
      <c r="AG27" s="34" t="str">
        <f t="shared" si="14"/>
        <v/>
      </c>
      <c r="AH27" s="34" t="str">
        <f t="shared" si="14"/>
        <v/>
      </c>
      <c r="AI27" s="34" t="str">
        <f t="shared" ref="AI27:AZ27" si="15">IF(AND(AI26&lt;&gt;"Yes",AI26&lt;&gt;""),"N/A","")</f>
        <v/>
      </c>
      <c r="AJ27" s="34" t="str">
        <f t="shared" si="15"/>
        <v/>
      </c>
      <c r="AK27" s="34" t="str">
        <f t="shared" si="15"/>
        <v/>
      </c>
      <c r="AL27" s="34" t="str">
        <f t="shared" si="15"/>
        <v/>
      </c>
      <c r="AM27" s="34" t="str">
        <f t="shared" si="15"/>
        <v/>
      </c>
      <c r="AN27" s="34" t="str">
        <f t="shared" si="15"/>
        <v/>
      </c>
      <c r="AO27" s="34" t="str">
        <f t="shared" si="15"/>
        <v/>
      </c>
      <c r="AP27" s="34" t="str">
        <f t="shared" si="15"/>
        <v/>
      </c>
      <c r="AQ27" s="34" t="str">
        <f t="shared" si="15"/>
        <v/>
      </c>
      <c r="AR27" s="34" t="str">
        <f t="shared" si="15"/>
        <v/>
      </c>
      <c r="AS27" s="34" t="str">
        <f t="shared" si="15"/>
        <v/>
      </c>
      <c r="AT27" s="34" t="str">
        <f t="shared" si="15"/>
        <v/>
      </c>
      <c r="AU27" s="34" t="str">
        <f t="shared" si="15"/>
        <v/>
      </c>
      <c r="AV27" s="34" t="str">
        <f t="shared" si="15"/>
        <v/>
      </c>
      <c r="AW27" s="34" t="str">
        <f t="shared" si="15"/>
        <v/>
      </c>
      <c r="AX27" s="34" t="str">
        <f t="shared" si="15"/>
        <v/>
      </c>
      <c r="AY27" s="34" t="str">
        <f t="shared" si="15"/>
        <v/>
      </c>
      <c r="AZ27" s="34" t="str">
        <f t="shared" si="15"/>
        <v/>
      </c>
      <c r="BA27" s="34" t="str">
        <f>IF(AND(BA26&lt;&gt;"Yes",BA26&lt;&gt;""),"N/A","")</f>
        <v/>
      </c>
      <c r="BB27" s="85"/>
      <c r="BD27" s="55" t="s">
        <v>783</v>
      </c>
      <c r="BE27" s="37">
        <f t="shared" si="3"/>
        <v>0</v>
      </c>
      <c r="BF27" s="55"/>
      <c r="BG27" s="55"/>
      <c r="BH27" s="55"/>
      <c r="BI27" s="55"/>
      <c r="BJ27" s="38">
        <f t="shared" si="4"/>
        <v>0</v>
      </c>
      <c r="BK27" s="55"/>
      <c r="BL27" s="38">
        <f t="shared" si="9"/>
        <v>0</v>
      </c>
      <c r="BM27" s="38"/>
      <c r="BN27" s="55"/>
      <c r="BO27" s="55"/>
      <c r="BP27" s="55"/>
      <c r="BQ27" s="55"/>
      <c r="BR27" s="55"/>
      <c r="BS27" s="38">
        <f>COUNTIF($C27:$AZ27,BS$7)</f>
        <v>0</v>
      </c>
    </row>
    <row r="28" spans="1:71" s="54" customFormat="1" ht="21" customHeight="1" x14ac:dyDescent="0.2">
      <c r="A28" s="156">
        <v>16</v>
      </c>
      <c r="B28" s="74" t="s">
        <v>517</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85"/>
      <c r="BD28" s="55" t="s">
        <v>518</v>
      </c>
      <c r="BE28" s="37">
        <f t="shared" si="3"/>
        <v>0</v>
      </c>
      <c r="BF28" s="37"/>
      <c r="BG28" s="55"/>
      <c r="BH28" s="55"/>
      <c r="BI28" s="55"/>
      <c r="BJ28" s="38">
        <f t="shared" si="4"/>
        <v>0</v>
      </c>
      <c r="BK28" s="55"/>
      <c r="BL28" s="38"/>
      <c r="BM28" s="38">
        <f>COUNTIF($C28:$AZ28,BM$7)</f>
        <v>0</v>
      </c>
      <c r="BN28" s="55"/>
      <c r="BO28" s="55"/>
      <c r="BP28" s="55"/>
      <c r="BQ28" s="55"/>
      <c r="BR28" s="55"/>
      <c r="BS28" s="38"/>
    </row>
    <row r="29" spans="1:71" s="54" customFormat="1" ht="27.95" customHeight="1" x14ac:dyDescent="0.2">
      <c r="A29" s="156">
        <v>17</v>
      </c>
      <c r="B29" s="74" t="s">
        <v>142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85"/>
      <c r="BD29" s="55"/>
      <c r="BE29" s="37"/>
      <c r="BF29" s="55"/>
      <c r="BG29" s="55"/>
      <c r="BH29" s="55"/>
      <c r="BI29" s="55"/>
      <c r="BJ29" s="38"/>
      <c r="BK29" s="55"/>
      <c r="BL29" s="38"/>
      <c r="BM29" s="38"/>
      <c r="BN29" s="55"/>
      <c r="BO29" s="55"/>
      <c r="BP29" s="55"/>
      <c r="BQ29" s="55"/>
      <c r="BR29" s="55"/>
      <c r="BS29" s="38"/>
    </row>
    <row r="30" spans="1:71" s="54" customFormat="1" ht="27.95" customHeight="1" x14ac:dyDescent="0.2">
      <c r="A30" s="156">
        <v>18</v>
      </c>
      <c r="B30" s="74" t="s">
        <v>658</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85"/>
      <c r="BD30" s="55" t="s">
        <v>756</v>
      </c>
      <c r="BE30" s="37">
        <f>COUNTIF(C30:AZ30,"&gt;""")</f>
        <v>0</v>
      </c>
      <c r="BF30" s="55"/>
      <c r="BG30" s="55"/>
      <c r="BH30" s="55"/>
      <c r="BI30" s="55"/>
      <c r="BJ30" s="38">
        <f>COUNTIF($C30:$AZ30,BJ$7)</f>
        <v>0</v>
      </c>
      <c r="BK30" s="55"/>
      <c r="BL30" s="38">
        <f>COUNTIF($C30:$AZ30,BL$7)</f>
        <v>0</v>
      </c>
      <c r="BM30" s="38">
        <f>COUNTIF($C30:$AZ30,BM$7)</f>
        <v>0</v>
      </c>
      <c r="BN30" s="55"/>
      <c r="BO30" s="55"/>
      <c r="BP30" s="55"/>
      <c r="BQ30" s="55"/>
      <c r="BR30" s="38">
        <f>COUNTIF($C30:$AZ30,BR$7)</f>
        <v>0</v>
      </c>
      <c r="BS30" s="38">
        <f>COUNTIF($C30:$AZ30,BS$7)</f>
        <v>0</v>
      </c>
    </row>
    <row r="31" spans="1:71" s="54" customFormat="1" ht="27.95" customHeight="1" x14ac:dyDescent="0.2">
      <c r="A31" s="156">
        <v>19</v>
      </c>
      <c r="B31" s="172" t="s">
        <v>1507</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85"/>
      <c r="BD31" s="173"/>
      <c r="BE31" s="174"/>
      <c r="BF31" s="173"/>
      <c r="BG31" s="173"/>
      <c r="BH31" s="173"/>
      <c r="BI31" s="173"/>
      <c r="BJ31" s="175"/>
      <c r="BK31" s="173"/>
      <c r="BL31" s="175"/>
      <c r="BM31" s="175"/>
      <c r="BN31" s="173"/>
      <c r="BO31" s="173"/>
      <c r="BP31" s="173"/>
      <c r="BQ31" s="173"/>
      <c r="BR31" s="175"/>
      <c r="BS31" s="175"/>
    </row>
    <row r="32" spans="1:71" s="8" customFormat="1" ht="64.5" customHeight="1" x14ac:dyDescent="0.2">
      <c r="A32" s="226" t="s">
        <v>540</v>
      </c>
      <c r="B32" s="22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81"/>
    </row>
    <row r="33" spans="1:62" ht="90" customHeight="1" thickBot="1" x14ac:dyDescent="0.25">
      <c r="A33" s="228" t="s">
        <v>698</v>
      </c>
      <c r="B33" s="229"/>
      <c r="C33" s="101" t="str">
        <f>C47&amp;C48&amp;C49&amp;C50&amp;C51&amp;C52&amp;C53&amp;C54&amp;C55&amp;C56&amp;C57&amp;C58&amp;C59&amp;C60&amp;C61&amp;C62&amp;C63&amp;C64</f>
        <v/>
      </c>
      <c r="D33" s="101" t="str">
        <f t="shared" ref="D33:BA33" si="16">D47&amp;D48&amp;D49&amp;D50&amp;D51&amp;D52&amp;D53&amp;D54&amp;D55&amp;D56&amp;D57&amp;D58&amp;D59&amp;D60&amp;D61&amp;D62&amp;D63&amp;D64</f>
        <v/>
      </c>
      <c r="E33" s="101" t="str">
        <f t="shared" si="16"/>
        <v/>
      </c>
      <c r="F33" s="101" t="str">
        <f t="shared" si="16"/>
        <v/>
      </c>
      <c r="G33" s="101" t="str">
        <f t="shared" si="16"/>
        <v/>
      </c>
      <c r="H33" s="101" t="str">
        <f t="shared" si="16"/>
        <v/>
      </c>
      <c r="I33" s="101" t="str">
        <f t="shared" si="16"/>
        <v/>
      </c>
      <c r="J33" s="101" t="str">
        <f t="shared" si="16"/>
        <v/>
      </c>
      <c r="K33" s="101" t="str">
        <f t="shared" si="16"/>
        <v/>
      </c>
      <c r="L33" s="101" t="str">
        <f t="shared" si="16"/>
        <v/>
      </c>
      <c r="M33" s="101" t="str">
        <f t="shared" si="16"/>
        <v/>
      </c>
      <c r="N33" s="101" t="str">
        <f t="shared" si="16"/>
        <v/>
      </c>
      <c r="O33" s="101" t="str">
        <f t="shared" si="16"/>
        <v/>
      </c>
      <c r="P33" s="101" t="str">
        <f t="shared" si="16"/>
        <v/>
      </c>
      <c r="Q33" s="101" t="str">
        <f t="shared" si="16"/>
        <v/>
      </c>
      <c r="R33" s="101" t="str">
        <f t="shared" si="16"/>
        <v/>
      </c>
      <c r="S33" s="101" t="str">
        <f t="shared" si="16"/>
        <v/>
      </c>
      <c r="T33" s="101" t="str">
        <f t="shared" si="16"/>
        <v/>
      </c>
      <c r="U33" s="101" t="str">
        <f t="shared" si="16"/>
        <v/>
      </c>
      <c r="V33" s="101" t="str">
        <f t="shared" si="16"/>
        <v/>
      </c>
      <c r="W33" s="101" t="str">
        <f t="shared" si="16"/>
        <v/>
      </c>
      <c r="X33" s="101" t="str">
        <f t="shared" si="16"/>
        <v/>
      </c>
      <c r="Y33" s="101" t="str">
        <f t="shared" si="16"/>
        <v/>
      </c>
      <c r="Z33" s="101" t="str">
        <f t="shared" si="16"/>
        <v/>
      </c>
      <c r="AA33" s="101" t="str">
        <f t="shared" si="16"/>
        <v/>
      </c>
      <c r="AB33" s="101" t="str">
        <f t="shared" si="16"/>
        <v/>
      </c>
      <c r="AC33" s="101" t="str">
        <f t="shared" si="16"/>
        <v/>
      </c>
      <c r="AD33" s="101" t="str">
        <f t="shared" si="16"/>
        <v/>
      </c>
      <c r="AE33" s="101" t="str">
        <f t="shared" si="16"/>
        <v/>
      </c>
      <c r="AF33" s="101" t="str">
        <f t="shared" si="16"/>
        <v/>
      </c>
      <c r="AG33" s="101" t="str">
        <f t="shared" si="16"/>
        <v/>
      </c>
      <c r="AH33" s="101" t="str">
        <f t="shared" si="16"/>
        <v/>
      </c>
      <c r="AI33" s="101" t="str">
        <f t="shared" si="16"/>
        <v/>
      </c>
      <c r="AJ33" s="101" t="str">
        <f t="shared" si="16"/>
        <v/>
      </c>
      <c r="AK33" s="101" t="str">
        <f t="shared" si="16"/>
        <v/>
      </c>
      <c r="AL33" s="101" t="str">
        <f t="shared" si="16"/>
        <v/>
      </c>
      <c r="AM33" s="101" t="str">
        <f t="shared" si="16"/>
        <v/>
      </c>
      <c r="AN33" s="101" t="str">
        <f t="shared" si="16"/>
        <v/>
      </c>
      <c r="AO33" s="101" t="str">
        <f t="shared" si="16"/>
        <v/>
      </c>
      <c r="AP33" s="101" t="str">
        <f t="shared" si="16"/>
        <v/>
      </c>
      <c r="AQ33" s="101" t="str">
        <f t="shared" si="16"/>
        <v/>
      </c>
      <c r="AR33" s="101" t="str">
        <f t="shared" si="16"/>
        <v/>
      </c>
      <c r="AS33" s="101" t="str">
        <f t="shared" si="16"/>
        <v/>
      </c>
      <c r="AT33" s="101" t="str">
        <f t="shared" si="16"/>
        <v/>
      </c>
      <c r="AU33" s="101" t="str">
        <f t="shared" si="16"/>
        <v/>
      </c>
      <c r="AV33" s="101" t="str">
        <f t="shared" si="16"/>
        <v/>
      </c>
      <c r="AW33" s="101" t="str">
        <f t="shared" si="16"/>
        <v/>
      </c>
      <c r="AX33" s="101" t="str">
        <f t="shared" si="16"/>
        <v/>
      </c>
      <c r="AY33" s="101" t="str">
        <f t="shared" si="16"/>
        <v/>
      </c>
      <c r="AZ33" s="101" t="str">
        <f t="shared" si="16"/>
        <v/>
      </c>
      <c r="BA33" s="101" t="str">
        <f t="shared" si="16"/>
        <v/>
      </c>
      <c r="BB33" s="81"/>
    </row>
    <row r="34" spans="1:62" ht="15" customHeight="1" x14ac:dyDescent="0.2">
      <c r="A34" s="75" t="s">
        <v>699</v>
      </c>
      <c r="B34" s="76"/>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1"/>
    </row>
    <row r="35" spans="1:62" ht="15" customHeight="1" x14ac:dyDescent="0.2">
      <c r="A35" s="230" t="s">
        <v>700</v>
      </c>
      <c r="B35" s="231"/>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1"/>
      <c r="BD35" s="56" t="s">
        <v>760</v>
      </c>
      <c r="BE35" s="57" t="s">
        <v>761</v>
      </c>
      <c r="BF35" s="57" t="s">
        <v>757</v>
      </c>
      <c r="BG35" s="57" t="s">
        <v>758</v>
      </c>
      <c r="BH35" s="57" t="s">
        <v>759</v>
      </c>
      <c r="BJ35" s="57" t="s">
        <v>401</v>
      </c>
    </row>
    <row r="36" spans="1:62" ht="15" customHeight="1" x14ac:dyDescent="0.2">
      <c r="A36" s="103"/>
      <c r="B36" s="77" t="s">
        <v>701</v>
      </c>
      <c r="C36" s="12" t="str">
        <f>IF(AND(ISNUMBER(C$9),ISNUMBER(C$15)),IF(C$15&gt;=C$9,C$15-C$9,C$15-C$9+1),"")</f>
        <v/>
      </c>
      <c r="D36" s="12" t="str">
        <f t="shared" ref="D36:AZ36" si="17">IF(AND(ISNUMBER(D$9),ISNUMBER(D$15)),IF(D$15&gt;=D$9,D$15-D$9,D$15-D$9+1),"")</f>
        <v/>
      </c>
      <c r="E36" s="12" t="str">
        <f t="shared" si="17"/>
        <v/>
      </c>
      <c r="F36" s="12" t="str">
        <f t="shared" si="17"/>
        <v/>
      </c>
      <c r="G36" s="12" t="str">
        <f t="shared" si="17"/>
        <v/>
      </c>
      <c r="H36" s="12" t="str">
        <f t="shared" si="17"/>
        <v/>
      </c>
      <c r="I36" s="12" t="str">
        <f t="shared" si="17"/>
        <v/>
      </c>
      <c r="J36" s="12" t="str">
        <f t="shared" si="17"/>
        <v/>
      </c>
      <c r="K36" s="12" t="str">
        <f t="shared" si="17"/>
        <v/>
      </c>
      <c r="L36" s="12" t="str">
        <f t="shared" si="17"/>
        <v/>
      </c>
      <c r="M36" s="12" t="str">
        <f t="shared" si="17"/>
        <v/>
      </c>
      <c r="N36" s="12" t="str">
        <f t="shared" si="17"/>
        <v/>
      </c>
      <c r="O36" s="12" t="str">
        <f t="shared" si="17"/>
        <v/>
      </c>
      <c r="P36" s="12" t="str">
        <f t="shared" si="17"/>
        <v/>
      </c>
      <c r="Q36" s="12" t="str">
        <f t="shared" si="17"/>
        <v/>
      </c>
      <c r="R36" s="12" t="str">
        <f t="shared" si="17"/>
        <v/>
      </c>
      <c r="S36" s="12" t="str">
        <f t="shared" si="17"/>
        <v/>
      </c>
      <c r="T36" s="12" t="str">
        <f t="shared" si="17"/>
        <v/>
      </c>
      <c r="U36" s="12" t="str">
        <f t="shared" si="17"/>
        <v/>
      </c>
      <c r="V36" s="12" t="str">
        <f t="shared" si="17"/>
        <v/>
      </c>
      <c r="W36" s="12" t="str">
        <f t="shared" si="17"/>
        <v/>
      </c>
      <c r="X36" s="12" t="str">
        <f t="shared" si="17"/>
        <v/>
      </c>
      <c r="Y36" s="12" t="str">
        <f t="shared" si="17"/>
        <v/>
      </c>
      <c r="Z36" s="12" t="str">
        <f t="shared" si="17"/>
        <v/>
      </c>
      <c r="AA36" s="12" t="str">
        <f t="shared" si="17"/>
        <v/>
      </c>
      <c r="AB36" s="12" t="str">
        <f t="shared" si="17"/>
        <v/>
      </c>
      <c r="AC36" s="12" t="str">
        <f t="shared" si="17"/>
        <v/>
      </c>
      <c r="AD36" s="12" t="str">
        <f t="shared" si="17"/>
        <v/>
      </c>
      <c r="AE36" s="12" t="str">
        <f t="shared" si="17"/>
        <v/>
      </c>
      <c r="AF36" s="12" t="str">
        <f t="shared" si="17"/>
        <v/>
      </c>
      <c r="AG36" s="12" t="str">
        <f t="shared" si="17"/>
        <v/>
      </c>
      <c r="AH36" s="12" t="str">
        <f t="shared" si="17"/>
        <v/>
      </c>
      <c r="AI36" s="12" t="str">
        <f t="shared" si="17"/>
        <v/>
      </c>
      <c r="AJ36" s="12" t="str">
        <f t="shared" si="17"/>
        <v/>
      </c>
      <c r="AK36" s="12" t="str">
        <f t="shared" si="17"/>
        <v/>
      </c>
      <c r="AL36" s="12" t="str">
        <f t="shared" si="17"/>
        <v/>
      </c>
      <c r="AM36" s="12" t="str">
        <f t="shared" si="17"/>
        <v/>
      </c>
      <c r="AN36" s="12" t="str">
        <f t="shared" si="17"/>
        <v/>
      </c>
      <c r="AO36" s="12" t="str">
        <f t="shared" si="17"/>
        <v/>
      </c>
      <c r="AP36" s="12" t="str">
        <f t="shared" si="17"/>
        <v/>
      </c>
      <c r="AQ36" s="12" t="str">
        <f t="shared" si="17"/>
        <v/>
      </c>
      <c r="AR36" s="12" t="str">
        <f t="shared" si="17"/>
        <v/>
      </c>
      <c r="AS36" s="12" t="str">
        <f t="shared" si="17"/>
        <v/>
      </c>
      <c r="AT36" s="12" t="str">
        <f t="shared" si="17"/>
        <v/>
      </c>
      <c r="AU36" s="12" t="str">
        <f t="shared" si="17"/>
        <v/>
      </c>
      <c r="AV36" s="12" t="str">
        <f t="shared" si="17"/>
        <v/>
      </c>
      <c r="AW36" s="12" t="str">
        <f t="shared" si="17"/>
        <v/>
      </c>
      <c r="AX36" s="12" t="str">
        <f t="shared" si="17"/>
        <v/>
      </c>
      <c r="AY36" s="12" t="str">
        <f t="shared" si="17"/>
        <v/>
      </c>
      <c r="AZ36" s="12" t="str">
        <f t="shared" si="17"/>
        <v/>
      </c>
      <c r="BA36" s="12" t="str">
        <f>IF(AND(ISNUMBER(BA$9),ISNUMBER(BA$15)),IF(BA$15&gt;=BA$9,BA$15-BA$9,BA$15-BA$9+1),"")</f>
        <v/>
      </c>
      <c r="BB36" s="81"/>
      <c r="BD36" s="56"/>
      <c r="BE36" s="57">
        <f t="shared" ref="BE36:BE42" si="18">COUNT($C36:$AZ36)</f>
        <v>0</v>
      </c>
      <c r="BF36" s="35">
        <f>COUNTIF($C36:$AZ36,"&lt;0:20:01")</f>
        <v>0</v>
      </c>
      <c r="BG36" s="35">
        <f>COUNTIF($C36:$AZ36,"&lt;0:30:01")</f>
        <v>0</v>
      </c>
      <c r="BH36" s="35">
        <f t="shared" ref="BH36:BH42" si="19">COUNTIF($C36:$AZ36,"&lt;0:60:01")</f>
        <v>0</v>
      </c>
      <c r="BJ36" s="35">
        <f t="shared" ref="BJ36:BJ42" si="20">COUNTIF($C36:$AZ36,"&gt;0:60:01")</f>
        <v>0</v>
      </c>
    </row>
    <row r="37" spans="1:62" ht="15" customHeight="1" x14ac:dyDescent="0.2">
      <c r="A37" s="103"/>
      <c r="B37" s="77" t="s">
        <v>703</v>
      </c>
      <c r="C37" s="13" t="str">
        <f t="shared" ref="C37:AH37" si="21">IF(C11="Moderate (4-6)",C$36,"")</f>
        <v/>
      </c>
      <c r="D37" s="13" t="str">
        <f t="shared" si="21"/>
        <v/>
      </c>
      <c r="E37" s="13" t="str">
        <f t="shared" si="21"/>
        <v/>
      </c>
      <c r="F37" s="13" t="str">
        <f t="shared" si="21"/>
        <v/>
      </c>
      <c r="G37" s="13" t="str">
        <f t="shared" si="21"/>
        <v/>
      </c>
      <c r="H37" s="13" t="str">
        <f t="shared" si="21"/>
        <v/>
      </c>
      <c r="I37" s="13" t="str">
        <f t="shared" si="21"/>
        <v/>
      </c>
      <c r="J37" s="13" t="str">
        <f t="shared" si="21"/>
        <v/>
      </c>
      <c r="K37" s="13" t="str">
        <f t="shared" si="21"/>
        <v/>
      </c>
      <c r="L37" s="13" t="str">
        <f t="shared" si="21"/>
        <v/>
      </c>
      <c r="M37" s="13" t="str">
        <f t="shared" si="21"/>
        <v/>
      </c>
      <c r="N37" s="13" t="str">
        <f t="shared" si="21"/>
        <v/>
      </c>
      <c r="O37" s="13" t="str">
        <f t="shared" si="21"/>
        <v/>
      </c>
      <c r="P37" s="13" t="str">
        <f t="shared" si="21"/>
        <v/>
      </c>
      <c r="Q37" s="13" t="str">
        <f t="shared" si="21"/>
        <v/>
      </c>
      <c r="R37" s="13" t="str">
        <f t="shared" si="21"/>
        <v/>
      </c>
      <c r="S37" s="13" t="str">
        <f t="shared" si="21"/>
        <v/>
      </c>
      <c r="T37" s="13" t="str">
        <f t="shared" si="21"/>
        <v/>
      </c>
      <c r="U37" s="13" t="str">
        <f t="shared" si="21"/>
        <v/>
      </c>
      <c r="V37" s="13" t="str">
        <f t="shared" si="21"/>
        <v/>
      </c>
      <c r="W37" s="13" t="str">
        <f t="shared" si="21"/>
        <v/>
      </c>
      <c r="X37" s="13" t="str">
        <f t="shared" si="21"/>
        <v/>
      </c>
      <c r="Y37" s="13" t="str">
        <f t="shared" si="21"/>
        <v/>
      </c>
      <c r="Z37" s="13" t="str">
        <f t="shared" si="21"/>
        <v/>
      </c>
      <c r="AA37" s="13" t="str">
        <f t="shared" si="21"/>
        <v/>
      </c>
      <c r="AB37" s="13" t="str">
        <f t="shared" si="21"/>
        <v/>
      </c>
      <c r="AC37" s="13" t="str">
        <f t="shared" si="21"/>
        <v/>
      </c>
      <c r="AD37" s="13" t="str">
        <f t="shared" si="21"/>
        <v/>
      </c>
      <c r="AE37" s="13" t="str">
        <f t="shared" si="21"/>
        <v/>
      </c>
      <c r="AF37" s="13" t="str">
        <f t="shared" si="21"/>
        <v/>
      </c>
      <c r="AG37" s="13" t="str">
        <f t="shared" si="21"/>
        <v/>
      </c>
      <c r="AH37" s="13" t="str">
        <f t="shared" si="21"/>
        <v/>
      </c>
      <c r="AI37" s="13" t="str">
        <f t="shared" ref="AI37:AZ37" si="22">IF(AI11="Moderate (4-6)",AI$36,"")</f>
        <v/>
      </c>
      <c r="AJ37" s="13" t="str">
        <f t="shared" si="22"/>
        <v/>
      </c>
      <c r="AK37" s="13" t="str">
        <f t="shared" si="22"/>
        <v/>
      </c>
      <c r="AL37" s="13" t="str">
        <f t="shared" si="22"/>
        <v/>
      </c>
      <c r="AM37" s="13" t="str">
        <f t="shared" si="22"/>
        <v/>
      </c>
      <c r="AN37" s="13" t="str">
        <f t="shared" si="22"/>
        <v/>
      </c>
      <c r="AO37" s="13" t="str">
        <f t="shared" si="22"/>
        <v/>
      </c>
      <c r="AP37" s="13" t="str">
        <f t="shared" si="22"/>
        <v/>
      </c>
      <c r="AQ37" s="13" t="str">
        <f t="shared" si="22"/>
        <v/>
      </c>
      <c r="AR37" s="13" t="str">
        <f t="shared" si="22"/>
        <v/>
      </c>
      <c r="AS37" s="13" t="str">
        <f t="shared" si="22"/>
        <v/>
      </c>
      <c r="AT37" s="13" t="str">
        <f t="shared" si="22"/>
        <v/>
      </c>
      <c r="AU37" s="13" t="str">
        <f t="shared" si="22"/>
        <v/>
      </c>
      <c r="AV37" s="13" t="str">
        <f t="shared" si="22"/>
        <v/>
      </c>
      <c r="AW37" s="13" t="str">
        <f t="shared" si="22"/>
        <v/>
      </c>
      <c r="AX37" s="13" t="str">
        <f t="shared" si="22"/>
        <v/>
      </c>
      <c r="AY37" s="13" t="str">
        <f t="shared" si="22"/>
        <v/>
      </c>
      <c r="AZ37" s="13" t="str">
        <f t="shared" si="22"/>
        <v/>
      </c>
      <c r="BA37" s="13" t="str">
        <f>IF(BA11="Moderate (4-6)",BA$36,"")</f>
        <v/>
      </c>
      <c r="BB37" s="81"/>
      <c r="BD37" s="56"/>
      <c r="BE37" s="57">
        <f t="shared" si="18"/>
        <v>0</v>
      </c>
      <c r="BF37" s="35">
        <f>COUNTIF($C37:$AZ37,"&lt;0:20:01")</f>
        <v>0</v>
      </c>
      <c r="BG37" s="35">
        <f>COUNTIF($C37:$AZ37,"&lt;0:30:01")</f>
        <v>0</v>
      </c>
      <c r="BH37" s="35">
        <f t="shared" si="19"/>
        <v>0</v>
      </c>
      <c r="BJ37" s="35">
        <f t="shared" si="20"/>
        <v>0</v>
      </c>
    </row>
    <row r="38" spans="1:62" ht="15" customHeight="1" x14ac:dyDescent="0.2">
      <c r="A38" s="103"/>
      <c r="B38" s="77" t="s">
        <v>702</v>
      </c>
      <c r="C38" s="13" t="str">
        <f t="shared" ref="C38:AH38" si="23">IF(C11="Severe (7-10)",C$36,"")</f>
        <v/>
      </c>
      <c r="D38" s="13" t="str">
        <f t="shared" si="23"/>
        <v/>
      </c>
      <c r="E38" s="13" t="str">
        <f t="shared" si="23"/>
        <v/>
      </c>
      <c r="F38" s="13" t="str">
        <f t="shared" si="23"/>
        <v/>
      </c>
      <c r="G38" s="13" t="str">
        <f t="shared" si="23"/>
        <v/>
      </c>
      <c r="H38" s="13" t="str">
        <f t="shared" si="23"/>
        <v/>
      </c>
      <c r="I38" s="13" t="str">
        <f t="shared" si="23"/>
        <v/>
      </c>
      <c r="J38" s="13" t="str">
        <f t="shared" si="23"/>
        <v/>
      </c>
      <c r="K38" s="13" t="str">
        <f t="shared" si="23"/>
        <v/>
      </c>
      <c r="L38" s="13" t="str">
        <f t="shared" si="23"/>
        <v/>
      </c>
      <c r="M38" s="13" t="str">
        <f t="shared" si="23"/>
        <v/>
      </c>
      <c r="N38" s="13" t="str">
        <f t="shared" si="23"/>
        <v/>
      </c>
      <c r="O38" s="13" t="str">
        <f t="shared" si="23"/>
        <v/>
      </c>
      <c r="P38" s="13" t="str">
        <f t="shared" si="23"/>
        <v/>
      </c>
      <c r="Q38" s="13" t="str">
        <f t="shared" si="23"/>
        <v/>
      </c>
      <c r="R38" s="13" t="str">
        <f t="shared" si="23"/>
        <v/>
      </c>
      <c r="S38" s="13" t="str">
        <f t="shared" si="23"/>
        <v/>
      </c>
      <c r="T38" s="13" t="str">
        <f t="shared" si="23"/>
        <v/>
      </c>
      <c r="U38" s="13" t="str">
        <f t="shared" si="23"/>
        <v/>
      </c>
      <c r="V38" s="13" t="str">
        <f t="shared" si="23"/>
        <v/>
      </c>
      <c r="W38" s="13" t="str">
        <f t="shared" si="23"/>
        <v/>
      </c>
      <c r="X38" s="13" t="str">
        <f t="shared" si="23"/>
        <v/>
      </c>
      <c r="Y38" s="13" t="str">
        <f t="shared" si="23"/>
        <v/>
      </c>
      <c r="Z38" s="13" t="str">
        <f t="shared" si="23"/>
        <v/>
      </c>
      <c r="AA38" s="13" t="str">
        <f t="shared" si="23"/>
        <v/>
      </c>
      <c r="AB38" s="13" t="str">
        <f t="shared" si="23"/>
        <v/>
      </c>
      <c r="AC38" s="13" t="str">
        <f t="shared" si="23"/>
        <v/>
      </c>
      <c r="AD38" s="13" t="str">
        <f t="shared" si="23"/>
        <v/>
      </c>
      <c r="AE38" s="13" t="str">
        <f t="shared" si="23"/>
        <v/>
      </c>
      <c r="AF38" s="13" t="str">
        <f t="shared" si="23"/>
        <v/>
      </c>
      <c r="AG38" s="13" t="str">
        <f t="shared" si="23"/>
        <v/>
      </c>
      <c r="AH38" s="13" t="str">
        <f t="shared" si="23"/>
        <v/>
      </c>
      <c r="AI38" s="13" t="str">
        <f t="shared" ref="AI38:AZ38" si="24">IF(AI11="Severe (7-10)",AI$36,"")</f>
        <v/>
      </c>
      <c r="AJ38" s="13" t="str">
        <f t="shared" si="24"/>
        <v/>
      </c>
      <c r="AK38" s="13" t="str">
        <f t="shared" si="24"/>
        <v/>
      </c>
      <c r="AL38" s="13" t="str">
        <f t="shared" si="24"/>
        <v/>
      </c>
      <c r="AM38" s="13" t="str">
        <f t="shared" si="24"/>
        <v/>
      </c>
      <c r="AN38" s="13" t="str">
        <f t="shared" si="24"/>
        <v/>
      </c>
      <c r="AO38" s="13" t="str">
        <f t="shared" si="24"/>
        <v/>
      </c>
      <c r="AP38" s="13" t="str">
        <f t="shared" si="24"/>
        <v/>
      </c>
      <c r="AQ38" s="13" t="str">
        <f t="shared" si="24"/>
        <v/>
      </c>
      <c r="AR38" s="13" t="str">
        <f t="shared" si="24"/>
        <v/>
      </c>
      <c r="AS38" s="13" t="str">
        <f t="shared" si="24"/>
        <v/>
      </c>
      <c r="AT38" s="13" t="str">
        <f t="shared" si="24"/>
        <v/>
      </c>
      <c r="AU38" s="13" t="str">
        <f t="shared" si="24"/>
        <v/>
      </c>
      <c r="AV38" s="13" t="str">
        <f t="shared" si="24"/>
        <v/>
      </c>
      <c r="AW38" s="13" t="str">
        <f t="shared" si="24"/>
        <v/>
      </c>
      <c r="AX38" s="13" t="str">
        <f t="shared" si="24"/>
        <v/>
      </c>
      <c r="AY38" s="13" t="str">
        <f t="shared" si="24"/>
        <v/>
      </c>
      <c r="AZ38" s="13" t="str">
        <f t="shared" si="24"/>
        <v/>
      </c>
      <c r="BA38" s="13" t="str">
        <f>IF(BA11="Severe (7-10)",BA$36,"")</f>
        <v/>
      </c>
      <c r="BB38" s="81"/>
      <c r="BD38" s="56"/>
      <c r="BE38" s="57">
        <f t="shared" si="18"/>
        <v>0</v>
      </c>
      <c r="BF38" s="35">
        <f>COUNTIF($C38:$AZ38,"&lt;0:20:01")</f>
        <v>0</v>
      </c>
      <c r="BG38" s="35">
        <f>COUNTIF($C38:$AZ38,"&lt;0:30:01")</f>
        <v>0</v>
      </c>
      <c r="BH38" s="35">
        <f t="shared" si="19"/>
        <v>0</v>
      </c>
      <c r="BJ38" s="35">
        <f t="shared" si="20"/>
        <v>0</v>
      </c>
    </row>
    <row r="39" spans="1:62" ht="15" customHeight="1" x14ac:dyDescent="0.2">
      <c r="A39" s="104"/>
      <c r="B39" s="78" t="s">
        <v>704</v>
      </c>
      <c r="C39" s="62" t="str">
        <f t="shared" ref="C39:AH39" si="25">IF(C10="Yes", C36, "")</f>
        <v/>
      </c>
      <c r="D39" s="62" t="str">
        <f t="shared" si="25"/>
        <v/>
      </c>
      <c r="E39" s="62" t="str">
        <f t="shared" si="25"/>
        <v/>
      </c>
      <c r="F39" s="62" t="str">
        <f t="shared" si="25"/>
        <v/>
      </c>
      <c r="G39" s="62" t="str">
        <f t="shared" si="25"/>
        <v/>
      </c>
      <c r="H39" s="62" t="str">
        <f t="shared" si="25"/>
        <v/>
      </c>
      <c r="I39" s="62" t="str">
        <f t="shared" si="25"/>
        <v/>
      </c>
      <c r="J39" s="62" t="str">
        <f t="shared" si="25"/>
        <v/>
      </c>
      <c r="K39" s="62" t="str">
        <f t="shared" si="25"/>
        <v/>
      </c>
      <c r="L39" s="62" t="str">
        <f t="shared" si="25"/>
        <v/>
      </c>
      <c r="M39" s="62" t="str">
        <f t="shared" si="25"/>
        <v/>
      </c>
      <c r="N39" s="62" t="str">
        <f t="shared" si="25"/>
        <v/>
      </c>
      <c r="O39" s="62" t="str">
        <f t="shared" si="25"/>
        <v/>
      </c>
      <c r="P39" s="62" t="str">
        <f t="shared" si="25"/>
        <v/>
      </c>
      <c r="Q39" s="62" t="str">
        <f t="shared" si="25"/>
        <v/>
      </c>
      <c r="R39" s="62" t="str">
        <f t="shared" si="25"/>
        <v/>
      </c>
      <c r="S39" s="62" t="str">
        <f t="shared" si="25"/>
        <v/>
      </c>
      <c r="T39" s="62" t="str">
        <f t="shared" si="25"/>
        <v/>
      </c>
      <c r="U39" s="62" t="str">
        <f t="shared" si="25"/>
        <v/>
      </c>
      <c r="V39" s="62" t="str">
        <f t="shared" si="25"/>
        <v/>
      </c>
      <c r="W39" s="62" t="str">
        <f t="shared" si="25"/>
        <v/>
      </c>
      <c r="X39" s="62" t="str">
        <f t="shared" si="25"/>
        <v/>
      </c>
      <c r="Y39" s="62" t="str">
        <f t="shared" si="25"/>
        <v/>
      </c>
      <c r="Z39" s="62" t="str">
        <f t="shared" si="25"/>
        <v/>
      </c>
      <c r="AA39" s="62" t="str">
        <f t="shared" si="25"/>
        <v/>
      </c>
      <c r="AB39" s="62" t="str">
        <f t="shared" si="25"/>
        <v/>
      </c>
      <c r="AC39" s="62" t="str">
        <f t="shared" si="25"/>
        <v/>
      </c>
      <c r="AD39" s="62" t="str">
        <f t="shared" si="25"/>
        <v/>
      </c>
      <c r="AE39" s="62" t="str">
        <f t="shared" si="25"/>
        <v/>
      </c>
      <c r="AF39" s="62" t="str">
        <f t="shared" si="25"/>
        <v/>
      </c>
      <c r="AG39" s="62" t="str">
        <f t="shared" si="25"/>
        <v/>
      </c>
      <c r="AH39" s="62" t="str">
        <f t="shared" si="25"/>
        <v/>
      </c>
      <c r="AI39" s="62" t="str">
        <f t="shared" ref="AI39:AZ39" si="26">IF(AI10="Yes", AI36, "")</f>
        <v/>
      </c>
      <c r="AJ39" s="62" t="str">
        <f t="shared" si="26"/>
        <v/>
      </c>
      <c r="AK39" s="62" t="str">
        <f t="shared" si="26"/>
        <v/>
      </c>
      <c r="AL39" s="62" t="str">
        <f t="shared" si="26"/>
        <v/>
      </c>
      <c r="AM39" s="62" t="str">
        <f t="shared" si="26"/>
        <v/>
      </c>
      <c r="AN39" s="62" t="str">
        <f t="shared" si="26"/>
        <v/>
      </c>
      <c r="AO39" s="62" t="str">
        <f t="shared" si="26"/>
        <v/>
      </c>
      <c r="AP39" s="62" t="str">
        <f t="shared" si="26"/>
        <v/>
      </c>
      <c r="AQ39" s="62" t="str">
        <f t="shared" si="26"/>
        <v/>
      </c>
      <c r="AR39" s="62" t="str">
        <f t="shared" si="26"/>
        <v/>
      </c>
      <c r="AS39" s="62" t="str">
        <f t="shared" si="26"/>
        <v/>
      </c>
      <c r="AT39" s="62" t="str">
        <f t="shared" si="26"/>
        <v/>
      </c>
      <c r="AU39" s="62" t="str">
        <f t="shared" si="26"/>
        <v/>
      </c>
      <c r="AV39" s="62" t="str">
        <f t="shared" si="26"/>
        <v/>
      </c>
      <c r="AW39" s="62" t="str">
        <f t="shared" si="26"/>
        <v/>
      </c>
      <c r="AX39" s="62" t="str">
        <f t="shared" si="26"/>
        <v/>
      </c>
      <c r="AY39" s="62" t="str">
        <f t="shared" si="26"/>
        <v/>
      </c>
      <c r="AZ39" s="62" t="str">
        <f t="shared" si="26"/>
        <v/>
      </c>
      <c r="BA39" s="62" t="str">
        <f>IF(BA10="Yes", BA36, "")</f>
        <v/>
      </c>
      <c r="BB39" s="81"/>
      <c r="BD39" s="56"/>
      <c r="BE39" s="57">
        <f t="shared" si="18"/>
        <v>0</v>
      </c>
      <c r="BF39" s="35">
        <f>COUNTIF($C39:$AZ39,"&lt;0:20:01")</f>
        <v>0</v>
      </c>
      <c r="BG39" s="35">
        <f>COUNTIF($C39:$AZ39,"&lt;0:30:01")</f>
        <v>0</v>
      </c>
      <c r="BH39" s="35">
        <f t="shared" si="19"/>
        <v>0</v>
      </c>
      <c r="BJ39" s="35">
        <f t="shared" si="20"/>
        <v>0</v>
      </c>
    </row>
    <row r="40" spans="1:62" ht="15" customHeight="1" x14ac:dyDescent="0.2">
      <c r="A40" s="104"/>
      <c r="B40" s="97" t="s">
        <v>524</v>
      </c>
      <c r="C40" s="12" t="str">
        <f t="shared" ref="C40:AH40" si="27">IF(AND(ISNUMBER(C$15),ISNUMBER(C29)),IF(C29&gt;=C$15,C29-C$15,C29-C$15+1),"")</f>
        <v/>
      </c>
      <c r="D40" s="12" t="str">
        <f t="shared" si="27"/>
        <v/>
      </c>
      <c r="E40" s="12" t="str">
        <f t="shared" si="27"/>
        <v/>
      </c>
      <c r="F40" s="12" t="str">
        <f t="shared" si="27"/>
        <v/>
      </c>
      <c r="G40" s="12" t="str">
        <f t="shared" si="27"/>
        <v/>
      </c>
      <c r="H40" s="12" t="str">
        <f t="shared" si="27"/>
        <v/>
      </c>
      <c r="I40" s="12" t="str">
        <f t="shared" si="27"/>
        <v/>
      </c>
      <c r="J40" s="12" t="str">
        <f t="shared" si="27"/>
        <v/>
      </c>
      <c r="K40" s="12" t="str">
        <f t="shared" si="27"/>
        <v/>
      </c>
      <c r="L40" s="12" t="str">
        <f t="shared" si="27"/>
        <v/>
      </c>
      <c r="M40" s="12" t="str">
        <f t="shared" si="27"/>
        <v/>
      </c>
      <c r="N40" s="12" t="str">
        <f t="shared" si="27"/>
        <v/>
      </c>
      <c r="O40" s="12" t="str">
        <f t="shared" si="27"/>
        <v/>
      </c>
      <c r="P40" s="12" t="str">
        <f t="shared" si="27"/>
        <v/>
      </c>
      <c r="Q40" s="12" t="str">
        <f t="shared" si="27"/>
        <v/>
      </c>
      <c r="R40" s="12" t="str">
        <f t="shared" si="27"/>
        <v/>
      </c>
      <c r="S40" s="12" t="str">
        <f t="shared" si="27"/>
        <v/>
      </c>
      <c r="T40" s="12" t="str">
        <f t="shared" si="27"/>
        <v/>
      </c>
      <c r="U40" s="12" t="str">
        <f t="shared" si="27"/>
        <v/>
      </c>
      <c r="V40" s="12" t="str">
        <f t="shared" si="27"/>
        <v/>
      </c>
      <c r="W40" s="12" t="str">
        <f t="shared" si="27"/>
        <v/>
      </c>
      <c r="X40" s="12" t="str">
        <f t="shared" si="27"/>
        <v/>
      </c>
      <c r="Y40" s="12" t="str">
        <f t="shared" si="27"/>
        <v/>
      </c>
      <c r="Z40" s="12" t="str">
        <f t="shared" si="27"/>
        <v/>
      </c>
      <c r="AA40" s="12" t="str">
        <f t="shared" si="27"/>
        <v/>
      </c>
      <c r="AB40" s="12" t="str">
        <f t="shared" si="27"/>
        <v/>
      </c>
      <c r="AC40" s="12" t="str">
        <f t="shared" si="27"/>
        <v/>
      </c>
      <c r="AD40" s="12" t="str">
        <f t="shared" si="27"/>
        <v/>
      </c>
      <c r="AE40" s="12" t="str">
        <f t="shared" si="27"/>
        <v/>
      </c>
      <c r="AF40" s="12" t="str">
        <f t="shared" si="27"/>
        <v/>
      </c>
      <c r="AG40" s="12" t="str">
        <f t="shared" si="27"/>
        <v/>
      </c>
      <c r="AH40" s="12" t="str">
        <f t="shared" si="27"/>
        <v/>
      </c>
      <c r="AI40" s="12" t="str">
        <f t="shared" ref="AI40:AZ40" si="28">IF(AND(ISNUMBER(AI$15),ISNUMBER(AI29)),IF(AI29&gt;=AI$15,AI29-AI$15,AI29-AI$15+1),"")</f>
        <v/>
      </c>
      <c r="AJ40" s="12" t="str">
        <f t="shared" si="28"/>
        <v/>
      </c>
      <c r="AK40" s="12" t="str">
        <f t="shared" si="28"/>
        <v/>
      </c>
      <c r="AL40" s="12" t="str">
        <f t="shared" si="28"/>
        <v/>
      </c>
      <c r="AM40" s="12" t="str">
        <f t="shared" si="28"/>
        <v/>
      </c>
      <c r="AN40" s="12" t="str">
        <f t="shared" si="28"/>
        <v/>
      </c>
      <c r="AO40" s="12" t="str">
        <f t="shared" si="28"/>
        <v/>
      </c>
      <c r="AP40" s="12" t="str">
        <f t="shared" si="28"/>
        <v/>
      </c>
      <c r="AQ40" s="12" t="str">
        <f t="shared" si="28"/>
        <v/>
      </c>
      <c r="AR40" s="12" t="str">
        <f t="shared" si="28"/>
        <v/>
      </c>
      <c r="AS40" s="12" t="str">
        <f t="shared" si="28"/>
        <v/>
      </c>
      <c r="AT40" s="12" t="str">
        <f t="shared" si="28"/>
        <v/>
      </c>
      <c r="AU40" s="12" t="str">
        <f t="shared" si="28"/>
        <v/>
      </c>
      <c r="AV40" s="12" t="str">
        <f t="shared" si="28"/>
        <v/>
      </c>
      <c r="AW40" s="12" t="str">
        <f t="shared" si="28"/>
        <v/>
      </c>
      <c r="AX40" s="12" t="str">
        <f t="shared" si="28"/>
        <v/>
      </c>
      <c r="AY40" s="12" t="str">
        <f t="shared" si="28"/>
        <v/>
      </c>
      <c r="AZ40" s="12" t="str">
        <f t="shared" si="28"/>
        <v/>
      </c>
      <c r="BA40" s="12" t="str">
        <f>IF(AND(ISNUMBER(BA$15),ISNUMBER(BA29)),IF(BA29&gt;=BA$15,BA29-BA$15,BA29-BA$15+1),"")</f>
        <v/>
      </c>
      <c r="BB40" s="98"/>
      <c r="BD40" s="56"/>
      <c r="BE40" s="57">
        <f t="shared" si="18"/>
        <v>0</v>
      </c>
      <c r="BF40" s="35"/>
      <c r="BG40" s="35"/>
      <c r="BH40" s="35">
        <f t="shared" si="19"/>
        <v>0</v>
      </c>
      <c r="BJ40" s="35">
        <f t="shared" si="20"/>
        <v>0</v>
      </c>
    </row>
    <row r="41" spans="1:62" ht="15" customHeight="1" x14ac:dyDescent="0.2">
      <c r="A41" s="104"/>
      <c r="B41" s="97" t="s">
        <v>525</v>
      </c>
      <c r="C41" s="13" t="str">
        <f t="shared" ref="C41:AH41" si="29">IF(C11="Moderate (4-6)",C40,"")</f>
        <v/>
      </c>
      <c r="D41" s="13" t="str">
        <f t="shared" si="29"/>
        <v/>
      </c>
      <c r="E41" s="13" t="str">
        <f t="shared" si="29"/>
        <v/>
      </c>
      <c r="F41" s="13" t="str">
        <f t="shared" si="29"/>
        <v/>
      </c>
      <c r="G41" s="13" t="str">
        <f t="shared" si="29"/>
        <v/>
      </c>
      <c r="H41" s="13" t="str">
        <f t="shared" si="29"/>
        <v/>
      </c>
      <c r="I41" s="13" t="str">
        <f t="shared" si="29"/>
        <v/>
      </c>
      <c r="J41" s="13" t="str">
        <f t="shared" si="29"/>
        <v/>
      </c>
      <c r="K41" s="13" t="str">
        <f t="shared" si="29"/>
        <v/>
      </c>
      <c r="L41" s="13" t="str">
        <f t="shared" si="29"/>
        <v/>
      </c>
      <c r="M41" s="13" t="str">
        <f t="shared" si="29"/>
        <v/>
      </c>
      <c r="N41" s="13" t="str">
        <f t="shared" si="29"/>
        <v/>
      </c>
      <c r="O41" s="13" t="str">
        <f t="shared" si="29"/>
        <v/>
      </c>
      <c r="P41" s="13" t="str">
        <f t="shared" si="29"/>
        <v/>
      </c>
      <c r="Q41" s="13" t="str">
        <f t="shared" si="29"/>
        <v/>
      </c>
      <c r="R41" s="13" t="str">
        <f t="shared" si="29"/>
        <v/>
      </c>
      <c r="S41" s="13" t="str">
        <f t="shared" si="29"/>
        <v/>
      </c>
      <c r="T41" s="13" t="str">
        <f t="shared" si="29"/>
        <v/>
      </c>
      <c r="U41" s="13" t="str">
        <f t="shared" si="29"/>
        <v/>
      </c>
      <c r="V41" s="13" t="str">
        <f t="shared" si="29"/>
        <v/>
      </c>
      <c r="W41" s="13" t="str">
        <f t="shared" si="29"/>
        <v/>
      </c>
      <c r="X41" s="13" t="str">
        <f t="shared" si="29"/>
        <v/>
      </c>
      <c r="Y41" s="13" t="str">
        <f t="shared" si="29"/>
        <v/>
      </c>
      <c r="Z41" s="13" t="str">
        <f t="shared" si="29"/>
        <v/>
      </c>
      <c r="AA41" s="13" t="str">
        <f t="shared" si="29"/>
        <v/>
      </c>
      <c r="AB41" s="13" t="str">
        <f t="shared" si="29"/>
        <v/>
      </c>
      <c r="AC41" s="13" t="str">
        <f t="shared" si="29"/>
        <v/>
      </c>
      <c r="AD41" s="13" t="str">
        <f t="shared" si="29"/>
        <v/>
      </c>
      <c r="AE41" s="13" t="str">
        <f t="shared" si="29"/>
        <v/>
      </c>
      <c r="AF41" s="13" t="str">
        <f t="shared" si="29"/>
        <v/>
      </c>
      <c r="AG41" s="13" t="str">
        <f t="shared" si="29"/>
        <v/>
      </c>
      <c r="AH41" s="13" t="str">
        <f t="shared" si="29"/>
        <v/>
      </c>
      <c r="AI41" s="13" t="str">
        <f t="shared" ref="AI41:AZ41" si="30">IF(AI11="Moderate (4-6)",AI40,"")</f>
        <v/>
      </c>
      <c r="AJ41" s="13" t="str">
        <f t="shared" si="30"/>
        <v/>
      </c>
      <c r="AK41" s="13" t="str">
        <f t="shared" si="30"/>
        <v/>
      </c>
      <c r="AL41" s="13" t="str">
        <f t="shared" si="30"/>
        <v/>
      </c>
      <c r="AM41" s="13" t="str">
        <f t="shared" si="30"/>
        <v/>
      </c>
      <c r="AN41" s="13" t="str">
        <f t="shared" si="30"/>
        <v/>
      </c>
      <c r="AO41" s="13" t="str">
        <f t="shared" si="30"/>
        <v/>
      </c>
      <c r="AP41" s="13" t="str">
        <f t="shared" si="30"/>
        <v/>
      </c>
      <c r="AQ41" s="13" t="str">
        <f t="shared" si="30"/>
        <v/>
      </c>
      <c r="AR41" s="13" t="str">
        <f t="shared" si="30"/>
        <v/>
      </c>
      <c r="AS41" s="13" t="str">
        <f t="shared" si="30"/>
        <v/>
      </c>
      <c r="AT41" s="13" t="str">
        <f t="shared" si="30"/>
        <v/>
      </c>
      <c r="AU41" s="13" t="str">
        <f t="shared" si="30"/>
        <v/>
      </c>
      <c r="AV41" s="13" t="str">
        <f t="shared" si="30"/>
        <v/>
      </c>
      <c r="AW41" s="13" t="str">
        <f t="shared" si="30"/>
        <v/>
      </c>
      <c r="AX41" s="13" t="str">
        <f t="shared" si="30"/>
        <v/>
      </c>
      <c r="AY41" s="13" t="str">
        <f t="shared" si="30"/>
        <v/>
      </c>
      <c r="AZ41" s="13" t="str">
        <f t="shared" si="30"/>
        <v/>
      </c>
      <c r="BA41" s="13" t="str">
        <f>IF(BA11="Moderate (4-6)",BA40,"")</f>
        <v/>
      </c>
      <c r="BB41" s="98"/>
      <c r="BD41" s="56"/>
      <c r="BE41" s="57">
        <f t="shared" si="18"/>
        <v>0</v>
      </c>
      <c r="BF41" s="35"/>
      <c r="BG41" s="35"/>
      <c r="BH41" s="35">
        <f t="shared" si="19"/>
        <v>0</v>
      </c>
      <c r="BJ41" s="35">
        <f t="shared" si="20"/>
        <v>0</v>
      </c>
    </row>
    <row r="42" spans="1:62" ht="15" customHeight="1" x14ac:dyDescent="0.2">
      <c r="A42" s="104"/>
      <c r="B42" s="97" t="s">
        <v>526</v>
      </c>
      <c r="C42" s="13" t="str">
        <f t="shared" ref="C42:AH42" si="31">IF(C11="Severe (7-10)",C40,"")</f>
        <v/>
      </c>
      <c r="D42" s="13" t="str">
        <f t="shared" si="31"/>
        <v/>
      </c>
      <c r="E42" s="13" t="str">
        <f t="shared" si="31"/>
        <v/>
      </c>
      <c r="F42" s="13" t="str">
        <f t="shared" si="31"/>
        <v/>
      </c>
      <c r="G42" s="13" t="str">
        <f t="shared" si="31"/>
        <v/>
      </c>
      <c r="H42" s="13" t="str">
        <f t="shared" si="31"/>
        <v/>
      </c>
      <c r="I42" s="13" t="str">
        <f t="shared" si="31"/>
        <v/>
      </c>
      <c r="J42" s="13" t="str">
        <f t="shared" si="31"/>
        <v/>
      </c>
      <c r="K42" s="13" t="str">
        <f t="shared" si="31"/>
        <v/>
      </c>
      <c r="L42" s="13" t="str">
        <f t="shared" si="31"/>
        <v/>
      </c>
      <c r="M42" s="13" t="str">
        <f t="shared" si="31"/>
        <v/>
      </c>
      <c r="N42" s="13" t="str">
        <f t="shared" si="31"/>
        <v/>
      </c>
      <c r="O42" s="13" t="str">
        <f t="shared" si="31"/>
        <v/>
      </c>
      <c r="P42" s="13" t="str">
        <f t="shared" si="31"/>
        <v/>
      </c>
      <c r="Q42" s="13" t="str">
        <f t="shared" si="31"/>
        <v/>
      </c>
      <c r="R42" s="13" t="str">
        <f t="shared" si="31"/>
        <v/>
      </c>
      <c r="S42" s="13" t="str">
        <f t="shared" si="31"/>
        <v/>
      </c>
      <c r="T42" s="13" t="str">
        <f t="shared" si="31"/>
        <v/>
      </c>
      <c r="U42" s="13" t="str">
        <f t="shared" si="31"/>
        <v/>
      </c>
      <c r="V42" s="13" t="str">
        <f t="shared" si="31"/>
        <v/>
      </c>
      <c r="W42" s="13" t="str">
        <f t="shared" si="31"/>
        <v/>
      </c>
      <c r="X42" s="13" t="str">
        <f t="shared" si="31"/>
        <v/>
      </c>
      <c r="Y42" s="13" t="str">
        <f t="shared" si="31"/>
        <v/>
      </c>
      <c r="Z42" s="13" t="str">
        <f t="shared" si="31"/>
        <v/>
      </c>
      <c r="AA42" s="13" t="str">
        <f t="shared" si="31"/>
        <v/>
      </c>
      <c r="AB42" s="13" t="str">
        <f t="shared" si="31"/>
        <v/>
      </c>
      <c r="AC42" s="13" t="str">
        <f t="shared" si="31"/>
        <v/>
      </c>
      <c r="AD42" s="13" t="str">
        <f t="shared" si="31"/>
        <v/>
      </c>
      <c r="AE42" s="13" t="str">
        <f t="shared" si="31"/>
        <v/>
      </c>
      <c r="AF42" s="13" t="str">
        <f t="shared" si="31"/>
        <v/>
      </c>
      <c r="AG42" s="13" t="str">
        <f t="shared" si="31"/>
        <v/>
      </c>
      <c r="AH42" s="13" t="str">
        <f t="shared" si="31"/>
        <v/>
      </c>
      <c r="AI42" s="13" t="str">
        <f t="shared" ref="AI42:AZ42" si="32">IF(AI11="Severe (7-10)",AI40,"")</f>
        <v/>
      </c>
      <c r="AJ42" s="13" t="str">
        <f t="shared" si="32"/>
        <v/>
      </c>
      <c r="AK42" s="13" t="str">
        <f t="shared" si="32"/>
        <v/>
      </c>
      <c r="AL42" s="13" t="str">
        <f t="shared" si="32"/>
        <v/>
      </c>
      <c r="AM42" s="13" t="str">
        <f t="shared" si="32"/>
        <v/>
      </c>
      <c r="AN42" s="13" t="str">
        <f t="shared" si="32"/>
        <v/>
      </c>
      <c r="AO42" s="13" t="str">
        <f t="shared" si="32"/>
        <v/>
      </c>
      <c r="AP42" s="13" t="str">
        <f t="shared" si="32"/>
        <v/>
      </c>
      <c r="AQ42" s="13" t="str">
        <f t="shared" si="32"/>
        <v/>
      </c>
      <c r="AR42" s="13" t="str">
        <f t="shared" si="32"/>
        <v/>
      </c>
      <c r="AS42" s="13" t="str">
        <f t="shared" si="32"/>
        <v/>
      </c>
      <c r="AT42" s="13" t="str">
        <f t="shared" si="32"/>
        <v/>
      </c>
      <c r="AU42" s="13" t="str">
        <f t="shared" si="32"/>
        <v/>
      </c>
      <c r="AV42" s="13" t="str">
        <f t="shared" si="32"/>
        <v/>
      </c>
      <c r="AW42" s="13" t="str">
        <f t="shared" si="32"/>
        <v/>
      </c>
      <c r="AX42" s="13" t="str">
        <f t="shared" si="32"/>
        <v/>
      </c>
      <c r="AY42" s="13" t="str">
        <f t="shared" si="32"/>
        <v/>
      </c>
      <c r="AZ42" s="13" t="str">
        <f t="shared" si="32"/>
        <v/>
      </c>
      <c r="BA42" s="13" t="str">
        <f>IF(BA11="Severe (7-10)",BA40,"")</f>
        <v/>
      </c>
      <c r="BB42" s="98"/>
      <c r="BD42" s="56"/>
      <c r="BE42" s="57">
        <f t="shared" si="18"/>
        <v>0</v>
      </c>
      <c r="BF42" s="35"/>
      <c r="BG42" s="35"/>
      <c r="BH42" s="35">
        <f t="shared" si="19"/>
        <v>0</v>
      </c>
      <c r="BJ42" s="35">
        <f t="shared" si="20"/>
        <v>0</v>
      </c>
    </row>
    <row r="43" spans="1:62" ht="15" customHeight="1" x14ac:dyDescent="0.2">
      <c r="A43" s="153"/>
      <c r="B43" s="97" t="s">
        <v>1013</v>
      </c>
      <c r="C43" s="13" t="str">
        <f>IF(AND(ISNUMBER(C$9),ISNUMBER(C$29)),IF(C$29&gt;=C$9,C$29-C$9,C$29-C$9+1),"")</f>
        <v/>
      </c>
      <c r="D43" s="13" t="str">
        <f t="shared" ref="D43:AZ43" si="33">IF(AND(ISNUMBER(D$9),ISNUMBER(D$29)),IF(D$29&gt;=D$9,D$29-D$9,D$29-D$9+1),"")</f>
        <v/>
      </c>
      <c r="E43" s="13" t="str">
        <f t="shared" si="33"/>
        <v/>
      </c>
      <c r="F43" s="13" t="str">
        <f t="shared" si="33"/>
        <v/>
      </c>
      <c r="G43" s="13" t="str">
        <f t="shared" si="33"/>
        <v/>
      </c>
      <c r="H43" s="13" t="str">
        <f t="shared" si="33"/>
        <v/>
      </c>
      <c r="I43" s="13" t="str">
        <f t="shared" si="33"/>
        <v/>
      </c>
      <c r="J43" s="13" t="str">
        <f t="shared" si="33"/>
        <v/>
      </c>
      <c r="K43" s="13" t="str">
        <f t="shared" si="33"/>
        <v/>
      </c>
      <c r="L43" s="13" t="str">
        <f t="shared" si="33"/>
        <v/>
      </c>
      <c r="M43" s="13" t="str">
        <f t="shared" si="33"/>
        <v/>
      </c>
      <c r="N43" s="13" t="str">
        <f t="shared" si="33"/>
        <v/>
      </c>
      <c r="O43" s="13" t="str">
        <f t="shared" si="33"/>
        <v/>
      </c>
      <c r="P43" s="13" t="str">
        <f t="shared" si="33"/>
        <v/>
      </c>
      <c r="Q43" s="13" t="str">
        <f t="shared" si="33"/>
        <v/>
      </c>
      <c r="R43" s="13" t="str">
        <f t="shared" si="33"/>
        <v/>
      </c>
      <c r="S43" s="13" t="str">
        <f t="shared" si="33"/>
        <v/>
      </c>
      <c r="T43" s="13" t="str">
        <f t="shared" si="33"/>
        <v/>
      </c>
      <c r="U43" s="13" t="str">
        <f t="shared" si="33"/>
        <v/>
      </c>
      <c r="V43" s="13" t="str">
        <f t="shared" si="33"/>
        <v/>
      </c>
      <c r="W43" s="13" t="str">
        <f t="shared" si="33"/>
        <v/>
      </c>
      <c r="X43" s="13" t="str">
        <f t="shared" si="33"/>
        <v/>
      </c>
      <c r="Y43" s="13" t="str">
        <f t="shared" si="33"/>
        <v/>
      </c>
      <c r="Z43" s="13" t="str">
        <f t="shared" si="33"/>
        <v/>
      </c>
      <c r="AA43" s="13" t="str">
        <f t="shared" si="33"/>
        <v/>
      </c>
      <c r="AB43" s="13" t="str">
        <f t="shared" si="33"/>
        <v/>
      </c>
      <c r="AC43" s="13" t="str">
        <f t="shared" si="33"/>
        <v/>
      </c>
      <c r="AD43" s="13" t="str">
        <f t="shared" si="33"/>
        <v/>
      </c>
      <c r="AE43" s="13" t="str">
        <f t="shared" si="33"/>
        <v/>
      </c>
      <c r="AF43" s="13" t="str">
        <f t="shared" si="33"/>
        <v/>
      </c>
      <c r="AG43" s="13" t="str">
        <f t="shared" si="33"/>
        <v/>
      </c>
      <c r="AH43" s="13" t="str">
        <f t="shared" si="33"/>
        <v/>
      </c>
      <c r="AI43" s="13" t="str">
        <f t="shared" si="33"/>
        <v/>
      </c>
      <c r="AJ43" s="13" t="str">
        <f t="shared" si="33"/>
        <v/>
      </c>
      <c r="AK43" s="13" t="str">
        <f t="shared" si="33"/>
        <v/>
      </c>
      <c r="AL43" s="13" t="str">
        <f t="shared" si="33"/>
        <v/>
      </c>
      <c r="AM43" s="13" t="str">
        <f t="shared" si="33"/>
        <v/>
      </c>
      <c r="AN43" s="13" t="str">
        <f t="shared" si="33"/>
        <v/>
      </c>
      <c r="AO43" s="13" t="str">
        <f t="shared" si="33"/>
        <v/>
      </c>
      <c r="AP43" s="13" t="str">
        <f t="shared" si="33"/>
        <v/>
      </c>
      <c r="AQ43" s="13" t="str">
        <f t="shared" si="33"/>
        <v/>
      </c>
      <c r="AR43" s="13" t="str">
        <f t="shared" si="33"/>
        <v/>
      </c>
      <c r="AS43" s="13" t="str">
        <f t="shared" si="33"/>
        <v/>
      </c>
      <c r="AT43" s="13" t="str">
        <f t="shared" si="33"/>
        <v/>
      </c>
      <c r="AU43" s="13" t="str">
        <f t="shared" si="33"/>
        <v/>
      </c>
      <c r="AV43" s="13" t="str">
        <f t="shared" si="33"/>
        <v/>
      </c>
      <c r="AW43" s="13" t="str">
        <f t="shared" si="33"/>
        <v/>
      </c>
      <c r="AX43" s="13" t="str">
        <f t="shared" si="33"/>
        <v/>
      </c>
      <c r="AY43" s="13" t="str">
        <f t="shared" si="33"/>
        <v/>
      </c>
      <c r="AZ43" s="13" t="str">
        <f t="shared" si="33"/>
        <v/>
      </c>
      <c r="BA43" s="13" t="str">
        <f>IF(AND(ISNUMBER(BA$9),ISNUMBER(BA$29)),IF(BA$29&gt;=BA$9,BA$29-BA$9,BA$29-BA$9+1),"")</f>
        <v/>
      </c>
      <c r="BB43" s="98"/>
      <c r="BD43" s="176" t="s">
        <v>1493</v>
      </c>
      <c r="BE43" s="57" t="s">
        <v>761</v>
      </c>
      <c r="BF43" s="177" t="s">
        <v>1495</v>
      </c>
      <c r="BG43" s="177" t="s">
        <v>1496</v>
      </c>
      <c r="BH43" s="177" t="s">
        <v>1497</v>
      </c>
      <c r="BJ43" s="177" t="s">
        <v>1494</v>
      </c>
    </row>
    <row r="44" spans="1:62" ht="15" customHeight="1" x14ac:dyDescent="0.2">
      <c r="A44" s="153"/>
      <c r="B44" s="97" t="s">
        <v>1492</v>
      </c>
      <c r="C44" s="13" t="str">
        <f>IF(AND(ISNUMBER(C$9),ISNUMBER(C31)),IF(C31&gt;=C$9,C31-C$9,C31-C$9+1),"")</f>
        <v/>
      </c>
      <c r="D44" s="13" t="str">
        <f t="shared" ref="D44:AZ44" si="34">IF(AND(ISNUMBER(D$9),ISNUMBER(D31)),IF(D31&gt;=D$9,D31-D$9,D31-D$9+1),"")</f>
        <v/>
      </c>
      <c r="E44" s="13" t="str">
        <f t="shared" si="34"/>
        <v/>
      </c>
      <c r="F44" s="13" t="str">
        <f t="shared" si="34"/>
        <v/>
      </c>
      <c r="G44" s="13" t="str">
        <f t="shared" si="34"/>
        <v/>
      </c>
      <c r="H44" s="13" t="str">
        <f t="shared" si="34"/>
        <v/>
      </c>
      <c r="I44" s="13" t="str">
        <f t="shared" si="34"/>
        <v/>
      </c>
      <c r="J44" s="13" t="str">
        <f t="shared" si="34"/>
        <v/>
      </c>
      <c r="K44" s="13" t="str">
        <f t="shared" si="34"/>
        <v/>
      </c>
      <c r="L44" s="13" t="str">
        <f t="shared" si="34"/>
        <v/>
      </c>
      <c r="M44" s="13" t="str">
        <f t="shared" si="34"/>
        <v/>
      </c>
      <c r="N44" s="13" t="str">
        <f t="shared" si="34"/>
        <v/>
      </c>
      <c r="O44" s="13" t="str">
        <f t="shared" si="34"/>
        <v/>
      </c>
      <c r="P44" s="13" t="str">
        <f t="shared" si="34"/>
        <v/>
      </c>
      <c r="Q44" s="13" t="str">
        <f t="shared" si="34"/>
        <v/>
      </c>
      <c r="R44" s="13" t="str">
        <f t="shared" si="34"/>
        <v/>
      </c>
      <c r="S44" s="13" t="str">
        <f t="shared" si="34"/>
        <v/>
      </c>
      <c r="T44" s="13" t="str">
        <f t="shared" si="34"/>
        <v/>
      </c>
      <c r="U44" s="13" t="str">
        <f t="shared" si="34"/>
        <v/>
      </c>
      <c r="V44" s="13" t="str">
        <f t="shared" si="34"/>
        <v/>
      </c>
      <c r="W44" s="13" t="str">
        <f t="shared" si="34"/>
        <v/>
      </c>
      <c r="X44" s="13" t="str">
        <f t="shared" si="34"/>
        <v/>
      </c>
      <c r="Y44" s="13" t="str">
        <f t="shared" si="34"/>
        <v/>
      </c>
      <c r="Z44" s="13" t="str">
        <f t="shared" si="34"/>
        <v/>
      </c>
      <c r="AA44" s="13" t="str">
        <f t="shared" si="34"/>
        <v/>
      </c>
      <c r="AB44" s="13" t="str">
        <f t="shared" si="34"/>
        <v/>
      </c>
      <c r="AC44" s="13" t="str">
        <f t="shared" si="34"/>
        <v/>
      </c>
      <c r="AD44" s="13" t="str">
        <f t="shared" si="34"/>
        <v/>
      </c>
      <c r="AE44" s="13" t="str">
        <f t="shared" si="34"/>
        <v/>
      </c>
      <c r="AF44" s="13" t="str">
        <f t="shared" si="34"/>
        <v/>
      </c>
      <c r="AG44" s="13" t="str">
        <f t="shared" si="34"/>
        <v/>
      </c>
      <c r="AH44" s="13" t="str">
        <f t="shared" si="34"/>
        <v/>
      </c>
      <c r="AI44" s="13" t="str">
        <f t="shared" si="34"/>
        <v/>
      </c>
      <c r="AJ44" s="13" t="str">
        <f t="shared" si="34"/>
        <v/>
      </c>
      <c r="AK44" s="13" t="str">
        <f t="shared" si="34"/>
        <v/>
      </c>
      <c r="AL44" s="13" t="str">
        <f t="shared" si="34"/>
        <v/>
      </c>
      <c r="AM44" s="13" t="str">
        <f t="shared" si="34"/>
        <v/>
      </c>
      <c r="AN44" s="13" t="str">
        <f t="shared" si="34"/>
        <v/>
      </c>
      <c r="AO44" s="13" t="str">
        <f t="shared" si="34"/>
        <v/>
      </c>
      <c r="AP44" s="13" t="str">
        <f t="shared" si="34"/>
        <v/>
      </c>
      <c r="AQ44" s="13" t="str">
        <f t="shared" si="34"/>
        <v/>
      </c>
      <c r="AR44" s="13" t="str">
        <f t="shared" si="34"/>
        <v/>
      </c>
      <c r="AS44" s="13" t="str">
        <f t="shared" si="34"/>
        <v/>
      </c>
      <c r="AT44" s="13" t="str">
        <f t="shared" si="34"/>
        <v/>
      </c>
      <c r="AU44" s="13" t="str">
        <f t="shared" si="34"/>
        <v/>
      </c>
      <c r="AV44" s="13" t="str">
        <f t="shared" si="34"/>
        <v/>
      </c>
      <c r="AW44" s="13" t="str">
        <f t="shared" si="34"/>
        <v/>
      </c>
      <c r="AX44" s="13" t="str">
        <f t="shared" si="34"/>
        <v/>
      </c>
      <c r="AY44" s="13" t="str">
        <f t="shared" si="34"/>
        <v/>
      </c>
      <c r="AZ44" s="13" t="str">
        <f t="shared" si="34"/>
        <v/>
      </c>
      <c r="BA44" s="13" t="str">
        <f>IF(AND(ISNUMBER(BA$9),ISNUMBER(BA31)),IF(BA31&gt;=BA$9,BA31-BA$9,BA31-BA$9+1),"")</f>
        <v/>
      </c>
      <c r="BB44" s="98"/>
      <c r="BD44" s="56"/>
      <c r="BE44" s="57">
        <f>COUNT($C44:$AZ44)</f>
        <v>0</v>
      </c>
      <c r="BF44" s="35">
        <f>COUNTIF($C44:$AZ44,"&lt;1:00:01")</f>
        <v>0</v>
      </c>
      <c r="BG44" s="35">
        <f>COUNTIF($C44:$AZ44,"&lt;2:00:01")</f>
        <v>0</v>
      </c>
      <c r="BH44" s="35">
        <f>COUNTIF($C44:$AZ44,"&lt;4:00:01")</f>
        <v>0</v>
      </c>
      <c r="BJ44" s="35">
        <f>COUNTIF($C44:$AZ44,"&gt;4:00:01")</f>
        <v>0</v>
      </c>
    </row>
    <row r="45" spans="1:62" ht="5.25" customHeight="1" thickBot="1" x14ac:dyDescent="0.25">
      <c r="A45" s="79"/>
      <c r="B45" s="80"/>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6"/>
    </row>
    <row r="46" spans="1:62" ht="39" customHeight="1" x14ac:dyDescent="0.2">
      <c r="A46" s="223" t="s">
        <v>516</v>
      </c>
      <c r="B46" s="223"/>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row>
    <row r="47" spans="1:62" customFormat="1" hidden="1" x14ac:dyDescent="0.2">
      <c r="B47" s="161" t="str">
        <f>"Date in Q1 is outside audit period "</f>
        <v xml:space="preserve">Date in Q1 is outside audit period </v>
      </c>
      <c r="C47" s="162" t="str">
        <f t="shared" ref="C47:AH47" si="35">IF(AND(C$8&lt;&gt;"",OR(C$8&lt;$BE$4,C$8&gt;$BG$4)),$B47,"")</f>
        <v/>
      </c>
      <c r="D47" s="162" t="str">
        <f t="shared" si="35"/>
        <v/>
      </c>
      <c r="E47" s="162" t="str">
        <f t="shared" si="35"/>
        <v/>
      </c>
      <c r="F47" s="162" t="str">
        <f t="shared" si="35"/>
        <v/>
      </c>
      <c r="G47" s="162" t="str">
        <f t="shared" si="35"/>
        <v/>
      </c>
      <c r="H47" s="162" t="str">
        <f t="shared" si="35"/>
        <v/>
      </c>
      <c r="I47" s="162" t="str">
        <f t="shared" si="35"/>
        <v/>
      </c>
      <c r="J47" s="162" t="str">
        <f t="shared" si="35"/>
        <v/>
      </c>
      <c r="K47" s="162" t="str">
        <f t="shared" si="35"/>
        <v/>
      </c>
      <c r="L47" s="162" t="str">
        <f t="shared" si="35"/>
        <v/>
      </c>
      <c r="M47" s="162" t="str">
        <f t="shared" si="35"/>
        <v/>
      </c>
      <c r="N47" s="162" t="str">
        <f t="shared" si="35"/>
        <v/>
      </c>
      <c r="O47" s="162" t="str">
        <f t="shared" si="35"/>
        <v/>
      </c>
      <c r="P47" s="162" t="str">
        <f t="shared" si="35"/>
        <v/>
      </c>
      <c r="Q47" s="162" t="str">
        <f t="shared" si="35"/>
        <v/>
      </c>
      <c r="R47" s="162" t="str">
        <f t="shared" si="35"/>
        <v/>
      </c>
      <c r="S47" s="162" t="str">
        <f t="shared" si="35"/>
        <v/>
      </c>
      <c r="T47" s="162" t="str">
        <f t="shared" si="35"/>
        <v/>
      </c>
      <c r="U47" s="162" t="str">
        <f t="shared" si="35"/>
        <v/>
      </c>
      <c r="V47" s="162" t="str">
        <f t="shared" si="35"/>
        <v/>
      </c>
      <c r="W47" s="162" t="str">
        <f t="shared" si="35"/>
        <v/>
      </c>
      <c r="X47" s="162" t="str">
        <f t="shared" si="35"/>
        <v/>
      </c>
      <c r="Y47" s="162" t="str">
        <f t="shared" si="35"/>
        <v/>
      </c>
      <c r="Z47" s="162" t="str">
        <f t="shared" si="35"/>
        <v/>
      </c>
      <c r="AA47" s="162" t="str">
        <f t="shared" si="35"/>
        <v/>
      </c>
      <c r="AB47" s="162" t="str">
        <f t="shared" si="35"/>
        <v/>
      </c>
      <c r="AC47" s="162" t="str">
        <f t="shared" si="35"/>
        <v/>
      </c>
      <c r="AD47" s="162" t="str">
        <f t="shared" si="35"/>
        <v/>
      </c>
      <c r="AE47" s="162" t="str">
        <f t="shared" si="35"/>
        <v/>
      </c>
      <c r="AF47" s="162" t="str">
        <f t="shared" si="35"/>
        <v/>
      </c>
      <c r="AG47" s="162" t="str">
        <f t="shared" si="35"/>
        <v/>
      </c>
      <c r="AH47" s="162" t="str">
        <f t="shared" si="35"/>
        <v/>
      </c>
      <c r="AI47" s="162" t="str">
        <f t="shared" ref="AI47:BA47" si="36">IF(AND(AI$8&lt;&gt;"",OR(AI$8&lt;$BE$4,AI$8&gt;$BG$4)),$B47,"")</f>
        <v/>
      </c>
      <c r="AJ47" s="162" t="str">
        <f t="shared" si="36"/>
        <v/>
      </c>
      <c r="AK47" s="162" t="str">
        <f t="shared" si="36"/>
        <v/>
      </c>
      <c r="AL47" s="162" t="str">
        <f t="shared" si="36"/>
        <v/>
      </c>
      <c r="AM47" s="162" t="str">
        <f t="shared" si="36"/>
        <v/>
      </c>
      <c r="AN47" s="162" t="str">
        <f t="shared" si="36"/>
        <v/>
      </c>
      <c r="AO47" s="162" t="str">
        <f t="shared" si="36"/>
        <v/>
      </c>
      <c r="AP47" s="162" t="str">
        <f t="shared" si="36"/>
        <v/>
      </c>
      <c r="AQ47" s="162" t="str">
        <f t="shared" si="36"/>
        <v/>
      </c>
      <c r="AR47" s="162" t="str">
        <f t="shared" si="36"/>
        <v/>
      </c>
      <c r="AS47" s="162" t="str">
        <f t="shared" si="36"/>
        <v/>
      </c>
      <c r="AT47" s="162" t="str">
        <f t="shared" si="36"/>
        <v/>
      </c>
      <c r="AU47" s="162" t="str">
        <f t="shared" si="36"/>
        <v/>
      </c>
      <c r="AV47" s="162" t="str">
        <f t="shared" si="36"/>
        <v/>
      </c>
      <c r="AW47" s="162" t="str">
        <f t="shared" si="36"/>
        <v/>
      </c>
      <c r="AX47" s="162" t="str">
        <f t="shared" si="36"/>
        <v/>
      </c>
      <c r="AY47" s="162" t="str">
        <f t="shared" si="36"/>
        <v/>
      </c>
      <c r="AZ47" s="162" t="str">
        <f t="shared" si="36"/>
        <v/>
      </c>
      <c r="BA47" s="162" t="str">
        <f t="shared" si="36"/>
        <v/>
      </c>
    </row>
    <row r="48" spans="1:62" ht="12.75" hidden="1" customHeight="1" x14ac:dyDescent="0.2">
      <c r="B48" s="61" t="s">
        <v>769</v>
      </c>
      <c r="C48" s="60" t="str">
        <f>IF(AND(C8="",OR(C9&gt;"",C10&gt;"",C11&gt;"",C12&gt;"",C13&gt;"",C14&gt;"",C16&gt;"",C17&gt;"",C19&gt;"",C21&gt;"",C22&gt;"",C24&gt;"",C26&gt;"",C28&gt;"",C29&gt;"",C30&gt;"")),$B48,"")</f>
        <v/>
      </c>
      <c r="D48" s="60" t="str">
        <f t="shared" ref="D48:AZ48" si="37">IF(AND(D8="",OR(D9&gt;"",D10&gt;"",D11&gt;"",D12&gt;"",D13&gt;"",D14&gt;"",D16&gt;"",D17&gt;"",D19&gt;"",D21&gt;"",D22&gt;"",D24&gt;"",D26&gt;"",D28&gt;"",D29&gt;"",D30&gt;"")),$B48,"")</f>
        <v/>
      </c>
      <c r="E48" s="60" t="str">
        <f t="shared" si="37"/>
        <v/>
      </c>
      <c r="F48" s="60" t="str">
        <f t="shared" si="37"/>
        <v/>
      </c>
      <c r="G48" s="60" t="str">
        <f t="shared" si="37"/>
        <v/>
      </c>
      <c r="H48" s="60" t="str">
        <f t="shared" si="37"/>
        <v/>
      </c>
      <c r="I48" s="60" t="str">
        <f t="shared" si="37"/>
        <v/>
      </c>
      <c r="J48" s="60" t="str">
        <f t="shared" si="37"/>
        <v/>
      </c>
      <c r="K48" s="60" t="str">
        <f t="shared" si="37"/>
        <v/>
      </c>
      <c r="L48" s="60" t="str">
        <f t="shared" si="37"/>
        <v/>
      </c>
      <c r="M48" s="60" t="str">
        <f t="shared" si="37"/>
        <v/>
      </c>
      <c r="N48" s="60" t="str">
        <f t="shared" si="37"/>
        <v/>
      </c>
      <c r="O48" s="60" t="str">
        <f t="shared" si="37"/>
        <v/>
      </c>
      <c r="P48" s="60" t="str">
        <f t="shared" si="37"/>
        <v/>
      </c>
      <c r="Q48" s="60" t="str">
        <f t="shared" si="37"/>
        <v/>
      </c>
      <c r="R48" s="60" t="str">
        <f t="shared" si="37"/>
        <v/>
      </c>
      <c r="S48" s="60" t="str">
        <f t="shared" si="37"/>
        <v/>
      </c>
      <c r="T48" s="60" t="str">
        <f t="shared" si="37"/>
        <v/>
      </c>
      <c r="U48" s="60" t="str">
        <f t="shared" si="37"/>
        <v/>
      </c>
      <c r="V48" s="60" t="str">
        <f t="shared" si="37"/>
        <v/>
      </c>
      <c r="W48" s="60" t="str">
        <f t="shared" si="37"/>
        <v/>
      </c>
      <c r="X48" s="60" t="str">
        <f t="shared" si="37"/>
        <v/>
      </c>
      <c r="Y48" s="60" t="str">
        <f t="shared" si="37"/>
        <v/>
      </c>
      <c r="Z48" s="60" t="str">
        <f t="shared" si="37"/>
        <v/>
      </c>
      <c r="AA48" s="60" t="str">
        <f t="shared" si="37"/>
        <v/>
      </c>
      <c r="AB48" s="60" t="str">
        <f t="shared" si="37"/>
        <v/>
      </c>
      <c r="AC48" s="60" t="str">
        <f t="shared" si="37"/>
        <v/>
      </c>
      <c r="AD48" s="60" t="str">
        <f t="shared" si="37"/>
        <v/>
      </c>
      <c r="AE48" s="60" t="str">
        <f t="shared" si="37"/>
        <v/>
      </c>
      <c r="AF48" s="60" t="str">
        <f t="shared" si="37"/>
        <v/>
      </c>
      <c r="AG48" s="60" t="str">
        <f t="shared" si="37"/>
        <v/>
      </c>
      <c r="AH48" s="60" t="str">
        <f t="shared" si="37"/>
        <v/>
      </c>
      <c r="AI48" s="60" t="str">
        <f t="shared" si="37"/>
        <v/>
      </c>
      <c r="AJ48" s="60" t="str">
        <f t="shared" si="37"/>
        <v/>
      </c>
      <c r="AK48" s="60" t="str">
        <f t="shared" si="37"/>
        <v/>
      </c>
      <c r="AL48" s="60" t="str">
        <f t="shared" si="37"/>
        <v/>
      </c>
      <c r="AM48" s="60" t="str">
        <f t="shared" si="37"/>
        <v/>
      </c>
      <c r="AN48" s="60" t="str">
        <f t="shared" si="37"/>
        <v/>
      </c>
      <c r="AO48" s="60" t="str">
        <f t="shared" si="37"/>
        <v/>
      </c>
      <c r="AP48" s="60" t="str">
        <f t="shared" si="37"/>
        <v/>
      </c>
      <c r="AQ48" s="60" t="str">
        <f t="shared" si="37"/>
        <v/>
      </c>
      <c r="AR48" s="60" t="str">
        <f t="shared" si="37"/>
        <v/>
      </c>
      <c r="AS48" s="60" t="str">
        <f t="shared" si="37"/>
        <v/>
      </c>
      <c r="AT48" s="60" t="str">
        <f t="shared" si="37"/>
        <v/>
      </c>
      <c r="AU48" s="60" t="str">
        <f t="shared" si="37"/>
        <v/>
      </c>
      <c r="AV48" s="60" t="str">
        <f t="shared" si="37"/>
        <v/>
      </c>
      <c r="AW48" s="60" t="str">
        <f t="shared" si="37"/>
        <v/>
      </c>
      <c r="AX48" s="60" t="str">
        <f t="shared" si="37"/>
        <v/>
      </c>
      <c r="AY48" s="60" t="str">
        <f t="shared" si="37"/>
        <v/>
      </c>
      <c r="AZ48" s="60" t="str">
        <f t="shared" si="37"/>
        <v/>
      </c>
      <c r="BA48" s="60" t="str">
        <f>IF(AND(BA8="",OR(BA9&gt;"",BA10&gt;"",BA11&gt;"",BA12&gt;"",BA13&gt;"",BA14&gt;"",BA16&gt;"",BA17&gt;"",BA19&gt;"",BA21&gt;"",BA22&gt;"",BA24&gt;"",BA26&gt;"",BA28&gt;"",BA29&gt;"",BA30&gt;"")),$B48,"")</f>
        <v/>
      </c>
    </row>
    <row r="49" spans="2:53" ht="12.75" hidden="1" customHeight="1" x14ac:dyDescent="0.2">
      <c r="B49" s="61" t="s">
        <v>770</v>
      </c>
      <c r="C49" s="60" t="str">
        <f>IF(AND(C9="",OR(C10&gt;"",C11&gt;"",C12&gt;"",C13&gt;"",C14&gt;"",C15&gt;"",C17&gt;"",C19&gt;"",C21&gt;"",C22&gt;"",C24&gt;"",C26&gt;"",C28&gt;"",C29&gt;"",C30&gt;"")),$B49,"")</f>
        <v/>
      </c>
      <c r="D49" s="60" t="str">
        <f t="shared" ref="D49:AZ49" si="38">IF(AND(D9="",OR(D10&gt;"",D11&gt;"",D12&gt;"",D13&gt;"",D14&gt;"",D15&gt;"",D17&gt;"",D19&gt;"",D21&gt;"",D22&gt;"",D24&gt;"",D26&gt;"",D28&gt;"",D29&gt;"",D30&gt;"")),$B49,"")</f>
        <v/>
      </c>
      <c r="E49" s="60" t="str">
        <f t="shared" si="38"/>
        <v/>
      </c>
      <c r="F49" s="60" t="str">
        <f t="shared" si="38"/>
        <v/>
      </c>
      <c r="G49" s="60" t="str">
        <f t="shared" si="38"/>
        <v/>
      </c>
      <c r="H49" s="60" t="str">
        <f t="shared" si="38"/>
        <v/>
      </c>
      <c r="I49" s="60" t="str">
        <f t="shared" si="38"/>
        <v/>
      </c>
      <c r="J49" s="60" t="str">
        <f t="shared" si="38"/>
        <v/>
      </c>
      <c r="K49" s="60" t="str">
        <f t="shared" si="38"/>
        <v/>
      </c>
      <c r="L49" s="60" t="str">
        <f t="shared" si="38"/>
        <v/>
      </c>
      <c r="M49" s="60" t="str">
        <f t="shared" si="38"/>
        <v/>
      </c>
      <c r="N49" s="60" t="str">
        <f t="shared" si="38"/>
        <v/>
      </c>
      <c r="O49" s="60" t="str">
        <f t="shared" si="38"/>
        <v/>
      </c>
      <c r="P49" s="60" t="str">
        <f t="shared" si="38"/>
        <v/>
      </c>
      <c r="Q49" s="60" t="str">
        <f t="shared" si="38"/>
        <v/>
      </c>
      <c r="R49" s="60" t="str">
        <f t="shared" si="38"/>
        <v/>
      </c>
      <c r="S49" s="60" t="str">
        <f t="shared" si="38"/>
        <v/>
      </c>
      <c r="T49" s="60" t="str">
        <f t="shared" si="38"/>
        <v/>
      </c>
      <c r="U49" s="60" t="str">
        <f t="shared" si="38"/>
        <v/>
      </c>
      <c r="V49" s="60" t="str">
        <f t="shared" si="38"/>
        <v/>
      </c>
      <c r="W49" s="60" t="str">
        <f t="shared" si="38"/>
        <v/>
      </c>
      <c r="X49" s="60" t="str">
        <f t="shared" si="38"/>
        <v/>
      </c>
      <c r="Y49" s="60" t="str">
        <f t="shared" si="38"/>
        <v/>
      </c>
      <c r="Z49" s="60" t="str">
        <f t="shared" si="38"/>
        <v/>
      </c>
      <c r="AA49" s="60" t="str">
        <f t="shared" si="38"/>
        <v/>
      </c>
      <c r="AB49" s="60" t="str">
        <f t="shared" si="38"/>
        <v/>
      </c>
      <c r="AC49" s="60" t="str">
        <f t="shared" si="38"/>
        <v/>
      </c>
      <c r="AD49" s="60" t="str">
        <f t="shared" si="38"/>
        <v/>
      </c>
      <c r="AE49" s="60" t="str">
        <f t="shared" si="38"/>
        <v/>
      </c>
      <c r="AF49" s="60" t="str">
        <f t="shared" si="38"/>
        <v/>
      </c>
      <c r="AG49" s="60" t="str">
        <f t="shared" si="38"/>
        <v/>
      </c>
      <c r="AH49" s="60" t="str">
        <f t="shared" si="38"/>
        <v/>
      </c>
      <c r="AI49" s="60" t="str">
        <f t="shared" si="38"/>
        <v/>
      </c>
      <c r="AJ49" s="60" t="str">
        <f t="shared" si="38"/>
        <v/>
      </c>
      <c r="AK49" s="60" t="str">
        <f t="shared" si="38"/>
        <v/>
      </c>
      <c r="AL49" s="60" t="str">
        <f t="shared" si="38"/>
        <v/>
      </c>
      <c r="AM49" s="60" t="str">
        <f t="shared" si="38"/>
        <v/>
      </c>
      <c r="AN49" s="60" t="str">
        <f t="shared" si="38"/>
        <v/>
      </c>
      <c r="AO49" s="60" t="str">
        <f t="shared" si="38"/>
        <v/>
      </c>
      <c r="AP49" s="60" t="str">
        <f t="shared" si="38"/>
        <v/>
      </c>
      <c r="AQ49" s="60" t="str">
        <f t="shared" si="38"/>
        <v/>
      </c>
      <c r="AR49" s="60" t="str">
        <f t="shared" si="38"/>
        <v/>
      </c>
      <c r="AS49" s="60" t="str">
        <f t="shared" si="38"/>
        <v/>
      </c>
      <c r="AT49" s="60" t="str">
        <f t="shared" si="38"/>
        <v/>
      </c>
      <c r="AU49" s="60" t="str">
        <f t="shared" si="38"/>
        <v/>
      </c>
      <c r="AV49" s="60" t="str">
        <f t="shared" si="38"/>
        <v/>
      </c>
      <c r="AW49" s="60" t="str">
        <f t="shared" si="38"/>
        <v/>
      </c>
      <c r="AX49" s="60" t="str">
        <f t="shared" si="38"/>
        <v/>
      </c>
      <c r="AY49" s="60" t="str">
        <f t="shared" si="38"/>
        <v/>
      </c>
      <c r="AZ49" s="60" t="str">
        <f t="shared" si="38"/>
        <v/>
      </c>
      <c r="BA49" s="60" t="str">
        <f>IF(AND(BA9="",OR(BA10&gt;"",BA11&gt;"",BA12&gt;"",BA13&gt;"",BA14&gt;"",BA15&gt;"",BA17&gt;"",BA19&gt;"",BA21&gt;"",BA22&gt;"",BA24&gt;"",BA26&gt;"",BA28&gt;"",BA29&gt;"",BA30&gt;"")),$B49,"")</f>
        <v/>
      </c>
    </row>
    <row r="50" spans="2:53" ht="12.75" hidden="1" customHeight="1" x14ac:dyDescent="0.2">
      <c r="B50" s="61" t="s">
        <v>771</v>
      </c>
      <c r="C50" s="59" t="str">
        <f>IF(AND(C36&lt;&gt;"",C36&gt;4/24),$B50,"")</f>
        <v/>
      </c>
      <c r="D50" s="59" t="str">
        <f t="shared" ref="D50:AZ50" si="39">IF(AND(D36&lt;&gt;"",D36&gt;4/24),$B50,"")</f>
        <v/>
      </c>
      <c r="E50" s="59" t="str">
        <f t="shared" si="39"/>
        <v/>
      </c>
      <c r="F50" s="59" t="str">
        <f t="shared" si="39"/>
        <v/>
      </c>
      <c r="G50" s="59" t="str">
        <f t="shared" si="39"/>
        <v/>
      </c>
      <c r="H50" s="59" t="str">
        <f t="shared" si="39"/>
        <v/>
      </c>
      <c r="I50" s="59" t="str">
        <f t="shared" si="39"/>
        <v/>
      </c>
      <c r="J50" s="59" t="str">
        <f t="shared" si="39"/>
        <v/>
      </c>
      <c r="K50" s="59" t="str">
        <f t="shared" si="39"/>
        <v/>
      </c>
      <c r="L50" s="59" t="str">
        <f t="shared" si="39"/>
        <v/>
      </c>
      <c r="M50" s="59" t="str">
        <f t="shared" si="39"/>
        <v/>
      </c>
      <c r="N50" s="59" t="str">
        <f t="shared" si="39"/>
        <v/>
      </c>
      <c r="O50" s="59" t="str">
        <f t="shared" si="39"/>
        <v/>
      </c>
      <c r="P50" s="59" t="str">
        <f t="shared" si="39"/>
        <v/>
      </c>
      <c r="Q50" s="59" t="str">
        <f t="shared" si="39"/>
        <v/>
      </c>
      <c r="R50" s="59" t="str">
        <f t="shared" si="39"/>
        <v/>
      </c>
      <c r="S50" s="59" t="str">
        <f t="shared" si="39"/>
        <v/>
      </c>
      <c r="T50" s="59" t="str">
        <f t="shared" si="39"/>
        <v/>
      </c>
      <c r="U50" s="59" t="str">
        <f t="shared" si="39"/>
        <v/>
      </c>
      <c r="V50" s="59" t="str">
        <f t="shared" si="39"/>
        <v/>
      </c>
      <c r="W50" s="59" t="str">
        <f t="shared" si="39"/>
        <v/>
      </c>
      <c r="X50" s="59" t="str">
        <f t="shared" si="39"/>
        <v/>
      </c>
      <c r="Y50" s="59" t="str">
        <f t="shared" si="39"/>
        <v/>
      </c>
      <c r="Z50" s="59" t="str">
        <f t="shared" si="39"/>
        <v/>
      </c>
      <c r="AA50" s="59" t="str">
        <f t="shared" si="39"/>
        <v/>
      </c>
      <c r="AB50" s="59" t="str">
        <f t="shared" si="39"/>
        <v/>
      </c>
      <c r="AC50" s="59" t="str">
        <f t="shared" si="39"/>
        <v/>
      </c>
      <c r="AD50" s="59" t="str">
        <f t="shared" si="39"/>
        <v/>
      </c>
      <c r="AE50" s="59" t="str">
        <f t="shared" si="39"/>
        <v/>
      </c>
      <c r="AF50" s="59" t="str">
        <f t="shared" si="39"/>
        <v/>
      </c>
      <c r="AG50" s="59" t="str">
        <f t="shared" si="39"/>
        <v/>
      </c>
      <c r="AH50" s="59" t="str">
        <f t="shared" si="39"/>
        <v/>
      </c>
      <c r="AI50" s="59" t="str">
        <f t="shared" si="39"/>
        <v/>
      </c>
      <c r="AJ50" s="59" t="str">
        <f t="shared" si="39"/>
        <v/>
      </c>
      <c r="AK50" s="59" t="str">
        <f t="shared" si="39"/>
        <v/>
      </c>
      <c r="AL50" s="59" t="str">
        <f t="shared" si="39"/>
        <v/>
      </c>
      <c r="AM50" s="59" t="str">
        <f t="shared" si="39"/>
        <v/>
      </c>
      <c r="AN50" s="59" t="str">
        <f t="shared" si="39"/>
        <v/>
      </c>
      <c r="AO50" s="59" t="str">
        <f t="shared" si="39"/>
        <v/>
      </c>
      <c r="AP50" s="59" t="str">
        <f t="shared" si="39"/>
        <v/>
      </c>
      <c r="AQ50" s="59" t="str">
        <f t="shared" si="39"/>
        <v/>
      </c>
      <c r="AR50" s="59" t="str">
        <f t="shared" si="39"/>
        <v/>
      </c>
      <c r="AS50" s="59" t="str">
        <f t="shared" si="39"/>
        <v/>
      </c>
      <c r="AT50" s="59" t="str">
        <f t="shared" si="39"/>
        <v/>
      </c>
      <c r="AU50" s="59" t="str">
        <f t="shared" si="39"/>
        <v/>
      </c>
      <c r="AV50" s="59" t="str">
        <f t="shared" si="39"/>
        <v/>
      </c>
      <c r="AW50" s="59" t="str">
        <f t="shared" si="39"/>
        <v/>
      </c>
      <c r="AX50" s="59" t="str">
        <f t="shared" si="39"/>
        <v/>
      </c>
      <c r="AY50" s="59" t="str">
        <f t="shared" si="39"/>
        <v/>
      </c>
      <c r="AZ50" s="59" t="str">
        <f t="shared" si="39"/>
        <v/>
      </c>
      <c r="BA50" s="59" t="str">
        <f>IF(AND(BA36&lt;&gt;"",BA36&gt;4/24),$B50,"")</f>
        <v/>
      </c>
    </row>
    <row r="51" spans="2:53" ht="12.75" hidden="1" customHeight="1" x14ac:dyDescent="0.2">
      <c r="B51" s="61" t="s">
        <v>772</v>
      </c>
      <c r="C51" s="59" t="str">
        <f>IF(AND(OR(C$12="No",C$12="N/A"),OR(C13="Yes",C13="No")),$B51,"")</f>
        <v/>
      </c>
      <c r="D51" s="59" t="str">
        <f t="shared" ref="D51:AZ51" si="40">IF(AND(OR(D$12="No",D$12="N/A"),OR(D13="Yes",D13="No")),$B51,"")</f>
        <v/>
      </c>
      <c r="E51" s="59" t="str">
        <f t="shared" si="40"/>
        <v/>
      </c>
      <c r="F51" s="59" t="str">
        <f t="shared" si="40"/>
        <v/>
      </c>
      <c r="G51" s="59" t="str">
        <f t="shared" si="40"/>
        <v/>
      </c>
      <c r="H51" s="59" t="str">
        <f t="shared" si="40"/>
        <v/>
      </c>
      <c r="I51" s="59" t="str">
        <f t="shared" si="40"/>
        <v/>
      </c>
      <c r="J51" s="59" t="str">
        <f t="shared" si="40"/>
        <v/>
      </c>
      <c r="K51" s="59" t="str">
        <f t="shared" si="40"/>
        <v/>
      </c>
      <c r="L51" s="59" t="str">
        <f t="shared" si="40"/>
        <v/>
      </c>
      <c r="M51" s="59" t="str">
        <f t="shared" si="40"/>
        <v/>
      </c>
      <c r="N51" s="59" t="str">
        <f t="shared" si="40"/>
        <v/>
      </c>
      <c r="O51" s="59" t="str">
        <f t="shared" si="40"/>
        <v/>
      </c>
      <c r="P51" s="59" t="str">
        <f t="shared" si="40"/>
        <v/>
      </c>
      <c r="Q51" s="59" t="str">
        <f t="shared" si="40"/>
        <v/>
      </c>
      <c r="R51" s="59" t="str">
        <f t="shared" si="40"/>
        <v/>
      </c>
      <c r="S51" s="59" t="str">
        <f t="shared" si="40"/>
        <v/>
      </c>
      <c r="T51" s="59" t="str">
        <f t="shared" si="40"/>
        <v/>
      </c>
      <c r="U51" s="59" t="str">
        <f t="shared" si="40"/>
        <v/>
      </c>
      <c r="V51" s="59" t="str">
        <f t="shared" si="40"/>
        <v/>
      </c>
      <c r="W51" s="59" t="str">
        <f t="shared" si="40"/>
        <v/>
      </c>
      <c r="X51" s="59" t="str">
        <f t="shared" si="40"/>
        <v/>
      </c>
      <c r="Y51" s="59" t="str">
        <f t="shared" si="40"/>
        <v/>
      </c>
      <c r="Z51" s="59" t="str">
        <f t="shared" si="40"/>
        <v/>
      </c>
      <c r="AA51" s="59" t="str">
        <f t="shared" si="40"/>
        <v/>
      </c>
      <c r="AB51" s="59" t="str">
        <f t="shared" si="40"/>
        <v/>
      </c>
      <c r="AC51" s="59" t="str">
        <f t="shared" si="40"/>
        <v/>
      </c>
      <c r="AD51" s="59" t="str">
        <f t="shared" si="40"/>
        <v/>
      </c>
      <c r="AE51" s="59" t="str">
        <f t="shared" si="40"/>
        <v/>
      </c>
      <c r="AF51" s="59" t="str">
        <f t="shared" si="40"/>
        <v/>
      </c>
      <c r="AG51" s="59" t="str">
        <f t="shared" si="40"/>
        <v/>
      </c>
      <c r="AH51" s="59" t="str">
        <f t="shared" si="40"/>
        <v/>
      </c>
      <c r="AI51" s="59" t="str">
        <f t="shared" si="40"/>
        <v/>
      </c>
      <c r="AJ51" s="59" t="str">
        <f t="shared" si="40"/>
        <v/>
      </c>
      <c r="AK51" s="59" t="str">
        <f t="shared" si="40"/>
        <v/>
      </c>
      <c r="AL51" s="59" t="str">
        <f t="shared" si="40"/>
        <v/>
      </c>
      <c r="AM51" s="59" t="str">
        <f t="shared" si="40"/>
        <v/>
      </c>
      <c r="AN51" s="59" t="str">
        <f t="shared" si="40"/>
        <v/>
      </c>
      <c r="AO51" s="59" t="str">
        <f t="shared" si="40"/>
        <v/>
      </c>
      <c r="AP51" s="59" t="str">
        <f t="shared" si="40"/>
        <v/>
      </c>
      <c r="AQ51" s="59" t="str">
        <f t="shared" si="40"/>
        <v/>
      </c>
      <c r="AR51" s="59" t="str">
        <f t="shared" si="40"/>
        <v/>
      </c>
      <c r="AS51" s="59" t="str">
        <f t="shared" si="40"/>
        <v/>
      </c>
      <c r="AT51" s="59" t="str">
        <f t="shared" si="40"/>
        <v/>
      </c>
      <c r="AU51" s="59" t="str">
        <f t="shared" si="40"/>
        <v/>
      </c>
      <c r="AV51" s="59" t="str">
        <f t="shared" si="40"/>
        <v/>
      </c>
      <c r="AW51" s="59" t="str">
        <f t="shared" si="40"/>
        <v/>
      </c>
      <c r="AX51" s="59" t="str">
        <f t="shared" si="40"/>
        <v/>
      </c>
      <c r="AY51" s="59" t="str">
        <f t="shared" si="40"/>
        <v/>
      </c>
      <c r="AZ51" s="59" t="str">
        <f t="shared" si="40"/>
        <v/>
      </c>
      <c r="BA51" s="59" t="str">
        <f>IF(AND(OR(BA$12="No",BA$12="N/A"),OR(BA13="Yes",BA13="No")),$B51,"")</f>
        <v/>
      </c>
    </row>
    <row r="52" spans="2:53" ht="12.75" hidden="1" customHeight="1" x14ac:dyDescent="0.2">
      <c r="B52" s="61" t="s">
        <v>773</v>
      </c>
      <c r="C52" s="59" t="str">
        <f>IF(AND(OR(C$12="Yes",C$12="Not recorded"),AND(C14&lt;&gt;"",C14&lt;&gt;"N/A")),$B52,"")</f>
        <v/>
      </c>
      <c r="D52" s="59" t="str">
        <f t="shared" ref="D52:AZ52" si="41">IF(AND(OR(D$12="Yes",D$12="Not recorded"),AND(D14&lt;&gt;"",D14&lt;&gt;"N/A")),$B52,"")</f>
        <v/>
      </c>
      <c r="E52" s="59" t="str">
        <f t="shared" si="41"/>
        <v/>
      </c>
      <c r="F52" s="59" t="str">
        <f t="shared" si="41"/>
        <v/>
      </c>
      <c r="G52" s="59" t="str">
        <f t="shared" si="41"/>
        <v/>
      </c>
      <c r="H52" s="59" t="str">
        <f t="shared" si="41"/>
        <v/>
      </c>
      <c r="I52" s="59" t="str">
        <f t="shared" si="41"/>
        <v/>
      </c>
      <c r="J52" s="59" t="str">
        <f t="shared" si="41"/>
        <v/>
      </c>
      <c r="K52" s="59" t="str">
        <f t="shared" si="41"/>
        <v/>
      </c>
      <c r="L52" s="59" t="str">
        <f t="shared" si="41"/>
        <v/>
      </c>
      <c r="M52" s="59" t="str">
        <f t="shared" si="41"/>
        <v/>
      </c>
      <c r="N52" s="59" t="str">
        <f t="shared" si="41"/>
        <v/>
      </c>
      <c r="O52" s="59" t="str">
        <f t="shared" si="41"/>
        <v/>
      </c>
      <c r="P52" s="59" t="str">
        <f t="shared" si="41"/>
        <v/>
      </c>
      <c r="Q52" s="59" t="str">
        <f t="shared" si="41"/>
        <v/>
      </c>
      <c r="R52" s="59" t="str">
        <f t="shared" si="41"/>
        <v/>
      </c>
      <c r="S52" s="59" t="str">
        <f t="shared" si="41"/>
        <v/>
      </c>
      <c r="T52" s="59" t="str">
        <f t="shared" si="41"/>
        <v/>
      </c>
      <c r="U52" s="59" t="str">
        <f t="shared" si="41"/>
        <v/>
      </c>
      <c r="V52" s="59" t="str">
        <f t="shared" si="41"/>
        <v/>
      </c>
      <c r="W52" s="59" t="str">
        <f t="shared" si="41"/>
        <v/>
      </c>
      <c r="X52" s="59" t="str">
        <f t="shared" si="41"/>
        <v/>
      </c>
      <c r="Y52" s="59" t="str">
        <f t="shared" si="41"/>
        <v/>
      </c>
      <c r="Z52" s="59" t="str">
        <f t="shared" si="41"/>
        <v/>
      </c>
      <c r="AA52" s="59" t="str">
        <f t="shared" si="41"/>
        <v/>
      </c>
      <c r="AB52" s="59" t="str">
        <f t="shared" si="41"/>
        <v/>
      </c>
      <c r="AC52" s="59" t="str">
        <f t="shared" si="41"/>
        <v/>
      </c>
      <c r="AD52" s="59" t="str">
        <f t="shared" si="41"/>
        <v/>
      </c>
      <c r="AE52" s="59" t="str">
        <f t="shared" si="41"/>
        <v/>
      </c>
      <c r="AF52" s="59" t="str">
        <f t="shared" si="41"/>
        <v/>
      </c>
      <c r="AG52" s="59" t="str">
        <f t="shared" si="41"/>
        <v/>
      </c>
      <c r="AH52" s="59" t="str">
        <f t="shared" si="41"/>
        <v/>
      </c>
      <c r="AI52" s="59" t="str">
        <f t="shared" si="41"/>
        <v/>
      </c>
      <c r="AJ52" s="59" t="str">
        <f t="shared" si="41"/>
        <v/>
      </c>
      <c r="AK52" s="59" t="str">
        <f t="shared" si="41"/>
        <v/>
      </c>
      <c r="AL52" s="59" t="str">
        <f t="shared" si="41"/>
        <v/>
      </c>
      <c r="AM52" s="59" t="str">
        <f t="shared" si="41"/>
        <v/>
      </c>
      <c r="AN52" s="59" t="str">
        <f t="shared" si="41"/>
        <v/>
      </c>
      <c r="AO52" s="59" t="str">
        <f t="shared" si="41"/>
        <v/>
      </c>
      <c r="AP52" s="59" t="str">
        <f t="shared" si="41"/>
        <v/>
      </c>
      <c r="AQ52" s="59" t="str">
        <f t="shared" si="41"/>
        <v/>
      </c>
      <c r="AR52" s="59" t="str">
        <f t="shared" si="41"/>
        <v/>
      </c>
      <c r="AS52" s="59" t="str">
        <f t="shared" si="41"/>
        <v/>
      </c>
      <c r="AT52" s="59" t="str">
        <f t="shared" si="41"/>
        <v/>
      </c>
      <c r="AU52" s="59" t="str">
        <f t="shared" si="41"/>
        <v/>
      </c>
      <c r="AV52" s="59" t="str">
        <f t="shared" si="41"/>
        <v/>
      </c>
      <c r="AW52" s="59" t="str">
        <f t="shared" si="41"/>
        <v/>
      </c>
      <c r="AX52" s="59" t="str">
        <f t="shared" si="41"/>
        <v/>
      </c>
      <c r="AY52" s="59" t="str">
        <f t="shared" si="41"/>
        <v/>
      </c>
      <c r="AZ52" s="59" t="str">
        <f t="shared" si="41"/>
        <v/>
      </c>
      <c r="BA52" s="59" t="str">
        <f>IF(AND(OR(BA$12="Yes",BA$12="Not recorded"),AND(BA14&lt;&gt;"",BA14&lt;&gt;"N/A")),$B52,"")</f>
        <v/>
      </c>
    </row>
    <row r="53" spans="2:53" ht="12.75" hidden="1" customHeight="1" x14ac:dyDescent="0.2">
      <c r="B53" s="61" t="s">
        <v>774</v>
      </c>
      <c r="C53" s="59" t="str">
        <f>IF(AND(AND(C$12&lt;&gt;"Yes",C$12&lt;&gt;""),C15&lt;&gt;""),$B53,"")</f>
        <v/>
      </c>
      <c r="D53" s="59" t="str">
        <f t="shared" ref="D53:AZ53" si="42">IF(AND(AND(D$12&lt;&gt;"Yes",D$12&lt;&gt;""),D15&lt;&gt;""),$B53,"")</f>
        <v/>
      </c>
      <c r="E53" s="59" t="str">
        <f t="shared" si="42"/>
        <v/>
      </c>
      <c r="F53" s="59" t="str">
        <f t="shared" si="42"/>
        <v/>
      </c>
      <c r="G53" s="59" t="str">
        <f t="shared" si="42"/>
        <v/>
      </c>
      <c r="H53" s="59" t="str">
        <f t="shared" si="42"/>
        <v/>
      </c>
      <c r="I53" s="59" t="str">
        <f t="shared" si="42"/>
        <v/>
      </c>
      <c r="J53" s="59" t="str">
        <f t="shared" si="42"/>
        <v/>
      </c>
      <c r="K53" s="59" t="str">
        <f t="shared" si="42"/>
        <v/>
      </c>
      <c r="L53" s="59" t="str">
        <f t="shared" si="42"/>
        <v/>
      </c>
      <c r="M53" s="59" t="str">
        <f t="shared" si="42"/>
        <v/>
      </c>
      <c r="N53" s="59" t="str">
        <f t="shared" si="42"/>
        <v/>
      </c>
      <c r="O53" s="59" t="str">
        <f t="shared" si="42"/>
        <v/>
      </c>
      <c r="P53" s="59" t="str">
        <f t="shared" si="42"/>
        <v/>
      </c>
      <c r="Q53" s="59" t="str">
        <f t="shared" si="42"/>
        <v/>
      </c>
      <c r="R53" s="59" t="str">
        <f t="shared" si="42"/>
        <v/>
      </c>
      <c r="S53" s="59" t="str">
        <f t="shared" si="42"/>
        <v/>
      </c>
      <c r="T53" s="59" t="str">
        <f t="shared" si="42"/>
        <v/>
      </c>
      <c r="U53" s="59" t="str">
        <f t="shared" si="42"/>
        <v/>
      </c>
      <c r="V53" s="59" t="str">
        <f t="shared" si="42"/>
        <v/>
      </c>
      <c r="W53" s="59" t="str">
        <f t="shared" si="42"/>
        <v/>
      </c>
      <c r="X53" s="59" t="str">
        <f t="shared" si="42"/>
        <v/>
      </c>
      <c r="Y53" s="59" t="str">
        <f t="shared" si="42"/>
        <v/>
      </c>
      <c r="Z53" s="59" t="str">
        <f t="shared" si="42"/>
        <v/>
      </c>
      <c r="AA53" s="59" t="str">
        <f t="shared" si="42"/>
        <v/>
      </c>
      <c r="AB53" s="59" t="str">
        <f t="shared" si="42"/>
        <v/>
      </c>
      <c r="AC53" s="59" t="str">
        <f t="shared" si="42"/>
        <v/>
      </c>
      <c r="AD53" s="59" t="str">
        <f t="shared" si="42"/>
        <v/>
      </c>
      <c r="AE53" s="59" t="str">
        <f t="shared" si="42"/>
        <v/>
      </c>
      <c r="AF53" s="59" t="str">
        <f t="shared" si="42"/>
        <v/>
      </c>
      <c r="AG53" s="59" t="str">
        <f t="shared" si="42"/>
        <v/>
      </c>
      <c r="AH53" s="59" t="str">
        <f t="shared" si="42"/>
        <v/>
      </c>
      <c r="AI53" s="59" t="str">
        <f t="shared" si="42"/>
        <v/>
      </c>
      <c r="AJ53" s="59" t="str">
        <f t="shared" si="42"/>
        <v/>
      </c>
      <c r="AK53" s="59" t="str">
        <f t="shared" si="42"/>
        <v/>
      </c>
      <c r="AL53" s="59" t="str">
        <f t="shared" si="42"/>
        <v/>
      </c>
      <c r="AM53" s="59" t="str">
        <f t="shared" si="42"/>
        <v/>
      </c>
      <c r="AN53" s="59" t="str">
        <f t="shared" si="42"/>
        <v/>
      </c>
      <c r="AO53" s="59" t="str">
        <f t="shared" si="42"/>
        <v/>
      </c>
      <c r="AP53" s="59" t="str">
        <f t="shared" si="42"/>
        <v/>
      </c>
      <c r="AQ53" s="59" t="str">
        <f t="shared" si="42"/>
        <v/>
      </c>
      <c r="AR53" s="59" t="str">
        <f t="shared" si="42"/>
        <v/>
      </c>
      <c r="AS53" s="59" t="str">
        <f t="shared" si="42"/>
        <v/>
      </c>
      <c r="AT53" s="59" t="str">
        <f t="shared" si="42"/>
        <v/>
      </c>
      <c r="AU53" s="59" t="str">
        <f t="shared" si="42"/>
        <v/>
      </c>
      <c r="AV53" s="59" t="str">
        <f t="shared" si="42"/>
        <v/>
      </c>
      <c r="AW53" s="59" t="str">
        <f t="shared" si="42"/>
        <v/>
      </c>
      <c r="AX53" s="59" t="str">
        <f t="shared" si="42"/>
        <v/>
      </c>
      <c r="AY53" s="59" t="str">
        <f t="shared" si="42"/>
        <v/>
      </c>
      <c r="AZ53" s="59" t="str">
        <f t="shared" si="42"/>
        <v/>
      </c>
      <c r="BA53" s="59" t="str">
        <f>IF(AND(AND(BA$12&lt;&gt;"Yes",BA$12&lt;&gt;""),BA15&lt;&gt;""),$B53,"")</f>
        <v/>
      </c>
    </row>
    <row r="54" spans="2:53" ht="12.75" hidden="1" customHeight="1" x14ac:dyDescent="0.2">
      <c r="B54" s="61" t="s">
        <v>775</v>
      </c>
      <c r="C54" s="59" t="str">
        <f>IF(AND(C13="N/A",AND(C16&lt;&gt;"",C16&lt;&gt;"No")),$B54,"")</f>
        <v/>
      </c>
      <c r="D54" s="59" t="str">
        <f t="shared" ref="D54:AZ54" si="43">IF(AND(D13="N/A",AND(D16&lt;&gt;"",D16&lt;&gt;"No")),$B54,"")</f>
        <v/>
      </c>
      <c r="E54" s="59" t="str">
        <f t="shared" si="43"/>
        <v/>
      </c>
      <c r="F54" s="59" t="str">
        <f t="shared" si="43"/>
        <v/>
      </c>
      <c r="G54" s="59" t="str">
        <f t="shared" si="43"/>
        <v/>
      </c>
      <c r="H54" s="59" t="str">
        <f t="shared" si="43"/>
        <v/>
      </c>
      <c r="I54" s="59" t="str">
        <f t="shared" si="43"/>
        <v/>
      </c>
      <c r="J54" s="59" t="str">
        <f t="shared" si="43"/>
        <v/>
      </c>
      <c r="K54" s="59" t="str">
        <f t="shared" si="43"/>
        <v/>
      </c>
      <c r="L54" s="59" t="str">
        <f t="shared" si="43"/>
        <v/>
      </c>
      <c r="M54" s="59" t="str">
        <f t="shared" si="43"/>
        <v/>
      </c>
      <c r="N54" s="59" t="str">
        <f t="shared" si="43"/>
        <v/>
      </c>
      <c r="O54" s="59" t="str">
        <f t="shared" si="43"/>
        <v/>
      </c>
      <c r="P54" s="59" t="str">
        <f t="shared" si="43"/>
        <v/>
      </c>
      <c r="Q54" s="59" t="str">
        <f t="shared" si="43"/>
        <v/>
      </c>
      <c r="R54" s="59" t="str">
        <f t="shared" si="43"/>
        <v/>
      </c>
      <c r="S54" s="59" t="str">
        <f t="shared" si="43"/>
        <v/>
      </c>
      <c r="T54" s="59" t="str">
        <f t="shared" si="43"/>
        <v/>
      </c>
      <c r="U54" s="59" t="str">
        <f t="shared" si="43"/>
        <v/>
      </c>
      <c r="V54" s="59" t="str">
        <f t="shared" si="43"/>
        <v/>
      </c>
      <c r="W54" s="59" t="str">
        <f t="shared" si="43"/>
        <v/>
      </c>
      <c r="X54" s="59" t="str">
        <f t="shared" si="43"/>
        <v/>
      </c>
      <c r="Y54" s="59" t="str">
        <f t="shared" si="43"/>
        <v/>
      </c>
      <c r="Z54" s="59" t="str">
        <f t="shared" si="43"/>
        <v/>
      </c>
      <c r="AA54" s="59" t="str">
        <f t="shared" si="43"/>
        <v/>
      </c>
      <c r="AB54" s="59" t="str">
        <f t="shared" si="43"/>
        <v/>
      </c>
      <c r="AC54" s="59" t="str">
        <f t="shared" si="43"/>
        <v/>
      </c>
      <c r="AD54" s="59" t="str">
        <f t="shared" si="43"/>
        <v/>
      </c>
      <c r="AE54" s="59" t="str">
        <f t="shared" si="43"/>
        <v/>
      </c>
      <c r="AF54" s="59" t="str">
        <f t="shared" si="43"/>
        <v/>
      </c>
      <c r="AG54" s="59" t="str">
        <f t="shared" si="43"/>
        <v/>
      </c>
      <c r="AH54" s="59" t="str">
        <f t="shared" si="43"/>
        <v/>
      </c>
      <c r="AI54" s="59" t="str">
        <f t="shared" si="43"/>
        <v/>
      </c>
      <c r="AJ54" s="59" t="str">
        <f t="shared" si="43"/>
        <v/>
      </c>
      <c r="AK54" s="59" t="str">
        <f t="shared" si="43"/>
        <v/>
      </c>
      <c r="AL54" s="59" t="str">
        <f t="shared" si="43"/>
        <v/>
      </c>
      <c r="AM54" s="59" t="str">
        <f t="shared" si="43"/>
        <v/>
      </c>
      <c r="AN54" s="59" t="str">
        <f t="shared" si="43"/>
        <v/>
      </c>
      <c r="AO54" s="59" t="str">
        <f t="shared" si="43"/>
        <v/>
      </c>
      <c r="AP54" s="59" t="str">
        <f t="shared" si="43"/>
        <v/>
      </c>
      <c r="AQ54" s="59" t="str">
        <f t="shared" si="43"/>
        <v/>
      </c>
      <c r="AR54" s="59" t="str">
        <f t="shared" si="43"/>
        <v/>
      </c>
      <c r="AS54" s="59" t="str">
        <f t="shared" si="43"/>
        <v/>
      </c>
      <c r="AT54" s="59" t="str">
        <f t="shared" si="43"/>
        <v/>
      </c>
      <c r="AU54" s="59" t="str">
        <f t="shared" si="43"/>
        <v/>
      </c>
      <c r="AV54" s="59" t="str">
        <f t="shared" si="43"/>
        <v/>
      </c>
      <c r="AW54" s="59" t="str">
        <f t="shared" si="43"/>
        <v/>
      </c>
      <c r="AX54" s="59" t="str">
        <f t="shared" si="43"/>
        <v/>
      </c>
      <c r="AY54" s="59" t="str">
        <f t="shared" si="43"/>
        <v/>
      </c>
      <c r="AZ54" s="59" t="str">
        <f t="shared" si="43"/>
        <v/>
      </c>
      <c r="BA54" s="59" t="str">
        <f>IF(AND(BA13="N/A",AND(BA16&lt;&gt;"",BA16&lt;&gt;"No")),$B54,"")</f>
        <v/>
      </c>
    </row>
    <row r="55" spans="2:53" ht="12.75" hidden="1" customHeight="1" x14ac:dyDescent="0.2">
      <c r="B55" s="61" t="s">
        <v>776</v>
      </c>
      <c r="C55" s="59" t="str">
        <f>IF(AND(C40&lt;&gt;"",C40&gt;4/24),$B55,"")</f>
        <v/>
      </c>
      <c r="D55" s="59" t="str">
        <f t="shared" ref="D55:AZ55" si="44">IF(AND(D40&lt;&gt;"",D40&gt;4/24),$B55,"")</f>
        <v/>
      </c>
      <c r="E55" s="59" t="str">
        <f t="shared" si="44"/>
        <v/>
      </c>
      <c r="F55" s="59" t="str">
        <f t="shared" si="44"/>
        <v/>
      </c>
      <c r="G55" s="59" t="str">
        <f t="shared" si="44"/>
        <v/>
      </c>
      <c r="H55" s="59" t="str">
        <f t="shared" si="44"/>
        <v/>
      </c>
      <c r="I55" s="59" t="str">
        <f t="shared" si="44"/>
        <v/>
      </c>
      <c r="J55" s="59" t="str">
        <f t="shared" si="44"/>
        <v/>
      </c>
      <c r="K55" s="59" t="str">
        <f t="shared" si="44"/>
        <v/>
      </c>
      <c r="L55" s="59" t="str">
        <f t="shared" si="44"/>
        <v/>
      </c>
      <c r="M55" s="59" t="str">
        <f t="shared" si="44"/>
        <v/>
      </c>
      <c r="N55" s="59" t="str">
        <f t="shared" si="44"/>
        <v/>
      </c>
      <c r="O55" s="59" t="str">
        <f t="shared" si="44"/>
        <v/>
      </c>
      <c r="P55" s="59" t="str">
        <f t="shared" si="44"/>
        <v/>
      </c>
      <c r="Q55" s="59" t="str">
        <f t="shared" si="44"/>
        <v/>
      </c>
      <c r="R55" s="59" t="str">
        <f t="shared" si="44"/>
        <v/>
      </c>
      <c r="S55" s="59" t="str">
        <f t="shared" si="44"/>
        <v/>
      </c>
      <c r="T55" s="59" t="str">
        <f t="shared" si="44"/>
        <v/>
      </c>
      <c r="U55" s="59" t="str">
        <f t="shared" si="44"/>
        <v/>
      </c>
      <c r="V55" s="59" t="str">
        <f t="shared" si="44"/>
        <v/>
      </c>
      <c r="W55" s="59" t="str">
        <f t="shared" si="44"/>
        <v/>
      </c>
      <c r="X55" s="59" t="str">
        <f t="shared" si="44"/>
        <v/>
      </c>
      <c r="Y55" s="59" t="str">
        <f t="shared" si="44"/>
        <v/>
      </c>
      <c r="Z55" s="59" t="str">
        <f t="shared" si="44"/>
        <v/>
      </c>
      <c r="AA55" s="59" t="str">
        <f t="shared" si="44"/>
        <v/>
      </c>
      <c r="AB55" s="59" t="str">
        <f t="shared" si="44"/>
        <v/>
      </c>
      <c r="AC55" s="59" t="str">
        <f t="shared" si="44"/>
        <v/>
      </c>
      <c r="AD55" s="59" t="str">
        <f t="shared" si="44"/>
        <v/>
      </c>
      <c r="AE55" s="59" t="str">
        <f t="shared" si="44"/>
        <v/>
      </c>
      <c r="AF55" s="59" t="str">
        <f t="shared" si="44"/>
        <v/>
      </c>
      <c r="AG55" s="59" t="str">
        <f t="shared" si="44"/>
        <v/>
      </c>
      <c r="AH55" s="59" t="str">
        <f t="shared" si="44"/>
        <v/>
      </c>
      <c r="AI55" s="59" t="str">
        <f t="shared" si="44"/>
        <v/>
      </c>
      <c r="AJ55" s="59" t="str">
        <f t="shared" si="44"/>
        <v/>
      </c>
      <c r="AK55" s="59" t="str">
        <f t="shared" si="44"/>
        <v/>
      </c>
      <c r="AL55" s="59" t="str">
        <f t="shared" si="44"/>
        <v/>
      </c>
      <c r="AM55" s="59" t="str">
        <f t="shared" si="44"/>
        <v/>
      </c>
      <c r="AN55" s="59" t="str">
        <f t="shared" si="44"/>
        <v/>
      </c>
      <c r="AO55" s="59" t="str">
        <f t="shared" si="44"/>
        <v/>
      </c>
      <c r="AP55" s="59" t="str">
        <f t="shared" si="44"/>
        <v/>
      </c>
      <c r="AQ55" s="59" t="str">
        <f t="shared" si="44"/>
        <v/>
      </c>
      <c r="AR55" s="59" t="str">
        <f t="shared" si="44"/>
        <v/>
      </c>
      <c r="AS55" s="59" t="str">
        <f t="shared" si="44"/>
        <v/>
      </c>
      <c r="AT55" s="59" t="str">
        <f t="shared" si="44"/>
        <v/>
      </c>
      <c r="AU55" s="59" t="str">
        <f t="shared" si="44"/>
        <v/>
      </c>
      <c r="AV55" s="59" t="str">
        <f t="shared" si="44"/>
        <v/>
      </c>
      <c r="AW55" s="59" t="str">
        <f t="shared" si="44"/>
        <v/>
      </c>
      <c r="AX55" s="59" t="str">
        <f t="shared" si="44"/>
        <v/>
      </c>
      <c r="AY55" s="59" t="str">
        <f t="shared" si="44"/>
        <v/>
      </c>
      <c r="AZ55" s="59" t="str">
        <f t="shared" si="44"/>
        <v/>
      </c>
      <c r="BA55" s="59" t="str">
        <f>IF(AND(BA40&lt;&gt;"",BA40&gt;4/24),$B55,"")</f>
        <v/>
      </c>
    </row>
    <row r="56" spans="2:53" ht="12.75" hidden="1" customHeight="1" x14ac:dyDescent="0.2">
      <c r="B56" s="61" t="s">
        <v>777</v>
      </c>
      <c r="C56" s="59" t="str">
        <f>IF(AND(C17="Yes",C17&lt;&gt;"",C18="N/A",C18&lt;&gt;""),$B56,"")</f>
        <v/>
      </c>
      <c r="D56" s="59" t="str">
        <f t="shared" ref="D56:AZ56" si="45">IF(AND(D17="Yes",D17&lt;&gt;"",D18="N/A",D18&lt;&gt;""),$B56,"")</f>
        <v/>
      </c>
      <c r="E56" s="59" t="str">
        <f t="shared" si="45"/>
        <v/>
      </c>
      <c r="F56" s="59" t="str">
        <f t="shared" si="45"/>
        <v/>
      </c>
      <c r="G56" s="59" t="str">
        <f t="shared" si="45"/>
        <v/>
      </c>
      <c r="H56" s="59" t="str">
        <f t="shared" si="45"/>
        <v/>
      </c>
      <c r="I56" s="59" t="str">
        <f t="shared" si="45"/>
        <v/>
      </c>
      <c r="J56" s="59" t="str">
        <f t="shared" si="45"/>
        <v/>
      </c>
      <c r="K56" s="59" t="str">
        <f t="shared" si="45"/>
        <v/>
      </c>
      <c r="L56" s="59" t="str">
        <f t="shared" si="45"/>
        <v/>
      </c>
      <c r="M56" s="59" t="str">
        <f t="shared" si="45"/>
        <v/>
      </c>
      <c r="N56" s="59" t="str">
        <f t="shared" si="45"/>
        <v/>
      </c>
      <c r="O56" s="59" t="str">
        <f t="shared" si="45"/>
        <v/>
      </c>
      <c r="P56" s="59" t="str">
        <f t="shared" si="45"/>
        <v/>
      </c>
      <c r="Q56" s="59" t="str">
        <f t="shared" si="45"/>
        <v/>
      </c>
      <c r="R56" s="59" t="str">
        <f t="shared" si="45"/>
        <v/>
      </c>
      <c r="S56" s="59" t="str">
        <f t="shared" si="45"/>
        <v/>
      </c>
      <c r="T56" s="59" t="str">
        <f t="shared" si="45"/>
        <v/>
      </c>
      <c r="U56" s="59" t="str">
        <f t="shared" si="45"/>
        <v/>
      </c>
      <c r="V56" s="59" t="str">
        <f t="shared" si="45"/>
        <v/>
      </c>
      <c r="W56" s="59" t="str">
        <f t="shared" si="45"/>
        <v/>
      </c>
      <c r="X56" s="59" t="str">
        <f t="shared" si="45"/>
        <v/>
      </c>
      <c r="Y56" s="59" t="str">
        <f t="shared" si="45"/>
        <v/>
      </c>
      <c r="Z56" s="59" t="str">
        <f t="shared" si="45"/>
        <v/>
      </c>
      <c r="AA56" s="59" t="str">
        <f t="shared" si="45"/>
        <v/>
      </c>
      <c r="AB56" s="59" t="str">
        <f t="shared" si="45"/>
        <v/>
      </c>
      <c r="AC56" s="59" t="str">
        <f t="shared" si="45"/>
        <v/>
      </c>
      <c r="AD56" s="59" t="str">
        <f t="shared" si="45"/>
        <v/>
      </c>
      <c r="AE56" s="59" t="str">
        <f t="shared" si="45"/>
        <v/>
      </c>
      <c r="AF56" s="59" t="str">
        <f t="shared" si="45"/>
        <v/>
      </c>
      <c r="AG56" s="59" t="str">
        <f t="shared" si="45"/>
        <v/>
      </c>
      <c r="AH56" s="59" t="str">
        <f t="shared" si="45"/>
        <v/>
      </c>
      <c r="AI56" s="59" t="str">
        <f t="shared" si="45"/>
        <v/>
      </c>
      <c r="AJ56" s="59" t="str">
        <f t="shared" si="45"/>
        <v/>
      </c>
      <c r="AK56" s="59" t="str">
        <f t="shared" si="45"/>
        <v/>
      </c>
      <c r="AL56" s="59" t="str">
        <f t="shared" si="45"/>
        <v/>
      </c>
      <c r="AM56" s="59" t="str">
        <f t="shared" si="45"/>
        <v/>
      </c>
      <c r="AN56" s="59" t="str">
        <f t="shared" si="45"/>
        <v/>
      </c>
      <c r="AO56" s="59" t="str">
        <f t="shared" si="45"/>
        <v/>
      </c>
      <c r="AP56" s="59" t="str">
        <f t="shared" si="45"/>
        <v/>
      </c>
      <c r="AQ56" s="59" t="str">
        <f t="shared" si="45"/>
        <v/>
      </c>
      <c r="AR56" s="59" t="str">
        <f t="shared" si="45"/>
        <v/>
      </c>
      <c r="AS56" s="59" t="str">
        <f t="shared" si="45"/>
        <v/>
      </c>
      <c r="AT56" s="59" t="str">
        <f t="shared" si="45"/>
        <v/>
      </c>
      <c r="AU56" s="59" t="str">
        <f t="shared" si="45"/>
        <v/>
      </c>
      <c r="AV56" s="59" t="str">
        <f t="shared" si="45"/>
        <v/>
      </c>
      <c r="AW56" s="59" t="str">
        <f t="shared" si="45"/>
        <v/>
      </c>
      <c r="AX56" s="59" t="str">
        <f t="shared" si="45"/>
        <v/>
      </c>
      <c r="AY56" s="59" t="str">
        <f t="shared" si="45"/>
        <v/>
      </c>
      <c r="AZ56" s="59" t="str">
        <f t="shared" si="45"/>
        <v/>
      </c>
      <c r="BA56" s="59" t="str">
        <f>IF(AND(BA17="Yes",BA17&lt;&gt;"",BA18="N/A",BA18&lt;&gt;""),$B56,"")</f>
        <v/>
      </c>
    </row>
    <row r="57" spans="2:53" ht="12.75" hidden="1" customHeight="1" x14ac:dyDescent="0.2">
      <c r="B57" s="61" t="s">
        <v>778</v>
      </c>
      <c r="C57" s="59" t="str">
        <f>IF(AND(C19="Yes",C19&lt;&gt;"",C20="N/A",C20&lt;&gt;""),$B57,"")</f>
        <v/>
      </c>
      <c r="D57" s="59" t="str">
        <f t="shared" ref="D57:AZ57" si="46">IF(AND(D19="Yes",D19&lt;&gt;"",D20="N/A",D20&lt;&gt;""),$B57,"")</f>
        <v/>
      </c>
      <c r="E57" s="59" t="str">
        <f t="shared" si="46"/>
        <v/>
      </c>
      <c r="F57" s="59" t="str">
        <f t="shared" si="46"/>
        <v/>
      </c>
      <c r="G57" s="59" t="str">
        <f t="shared" si="46"/>
        <v/>
      </c>
      <c r="H57" s="59" t="str">
        <f t="shared" si="46"/>
        <v/>
      </c>
      <c r="I57" s="59" t="str">
        <f t="shared" si="46"/>
        <v/>
      </c>
      <c r="J57" s="59" t="str">
        <f t="shared" si="46"/>
        <v/>
      </c>
      <c r="K57" s="59" t="str">
        <f t="shared" si="46"/>
        <v/>
      </c>
      <c r="L57" s="59" t="str">
        <f t="shared" si="46"/>
        <v/>
      </c>
      <c r="M57" s="59" t="str">
        <f t="shared" si="46"/>
        <v/>
      </c>
      <c r="N57" s="59" t="str">
        <f t="shared" si="46"/>
        <v/>
      </c>
      <c r="O57" s="59" t="str">
        <f t="shared" si="46"/>
        <v/>
      </c>
      <c r="P57" s="59" t="str">
        <f t="shared" si="46"/>
        <v/>
      </c>
      <c r="Q57" s="59" t="str">
        <f t="shared" si="46"/>
        <v/>
      </c>
      <c r="R57" s="59" t="str">
        <f t="shared" si="46"/>
        <v/>
      </c>
      <c r="S57" s="59" t="str">
        <f t="shared" si="46"/>
        <v/>
      </c>
      <c r="T57" s="59" t="str">
        <f t="shared" si="46"/>
        <v/>
      </c>
      <c r="U57" s="59" t="str">
        <f t="shared" si="46"/>
        <v/>
      </c>
      <c r="V57" s="59" t="str">
        <f t="shared" si="46"/>
        <v/>
      </c>
      <c r="W57" s="59" t="str">
        <f t="shared" si="46"/>
        <v/>
      </c>
      <c r="X57" s="59" t="str">
        <f t="shared" si="46"/>
        <v/>
      </c>
      <c r="Y57" s="59" t="str">
        <f t="shared" si="46"/>
        <v/>
      </c>
      <c r="Z57" s="59" t="str">
        <f t="shared" si="46"/>
        <v/>
      </c>
      <c r="AA57" s="59" t="str">
        <f t="shared" si="46"/>
        <v/>
      </c>
      <c r="AB57" s="59" t="str">
        <f t="shared" si="46"/>
        <v/>
      </c>
      <c r="AC57" s="59" t="str">
        <f t="shared" si="46"/>
        <v/>
      </c>
      <c r="AD57" s="59" t="str">
        <f t="shared" si="46"/>
        <v/>
      </c>
      <c r="AE57" s="59" t="str">
        <f t="shared" si="46"/>
        <v/>
      </c>
      <c r="AF57" s="59" t="str">
        <f t="shared" si="46"/>
        <v/>
      </c>
      <c r="AG57" s="59" t="str">
        <f t="shared" si="46"/>
        <v/>
      </c>
      <c r="AH57" s="59" t="str">
        <f t="shared" si="46"/>
        <v/>
      </c>
      <c r="AI57" s="59" t="str">
        <f t="shared" si="46"/>
        <v/>
      </c>
      <c r="AJ57" s="59" t="str">
        <f t="shared" si="46"/>
        <v/>
      </c>
      <c r="AK57" s="59" t="str">
        <f t="shared" si="46"/>
        <v/>
      </c>
      <c r="AL57" s="59" t="str">
        <f t="shared" si="46"/>
        <v/>
      </c>
      <c r="AM57" s="59" t="str">
        <f t="shared" si="46"/>
        <v/>
      </c>
      <c r="AN57" s="59" t="str">
        <f t="shared" si="46"/>
        <v/>
      </c>
      <c r="AO57" s="59" t="str">
        <f t="shared" si="46"/>
        <v/>
      </c>
      <c r="AP57" s="59" t="str">
        <f t="shared" si="46"/>
        <v/>
      </c>
      <c r="AQ57" s="59" t="str">
        <f t="shared" si="46"/>
        <v/>
      </c>
      <c r="AR57" s="59" t="str">
        <f t="shared" si="46"/>
        <v/>
      </c>
      <c r="AS57" s="59" t="str">
        <f t="shared" si="46"/>
        <v/>
      </c>
      <c r="AT57" s="59" t="str">
        <f t="shared" si="46"/>
        <v/>
      </c>
      <c r="AU57" s="59" t="str">
        <f t="shared" si="46"/>
        <v/>
      </c>
      <c r="AV57" s="59" t="str">
        <f t="shared" si="46"/>
        <v/>
      </c>
      <c r="AW57" s="59" t="str">
        <f t="shared" si="46"/>
        <v/>
      </c>
      <c r="AX57" s="59" t="str">
        <f t="shared" si="46"/>
        <v/>
      </c>
      <c r="AY57" s="59" t="str">
        <f t="shared" si="46"/>
        <v/>
      </c>
      <c r="AZ57" s="59" t="str">
        <f t="shared" si="46"/>
        <v/>
      </c>
      <c r="BA57" s="59" t="str">
        <f>IF(AND(BA19="Yes",BA19&lt;&gt;"",BA20="N/A",BA20&lt;&gt;""),$B57,"")</f>
        <v/>
      </c>
    </row>
    <row r="58" spans="2:53" ht="12.75" hidden="1" customHeight="1" x14ac:dyDescent="0.2">
      <c r="B58" s="61" t="s">
        <v>779</v>
      </c>
      <c r="C58" s="59" t="str">
        <f>IF(AND(C22="Yes",C22&lt;&gt;"",C23="N/A",C23&lt;&gt;""),$B58,"")</f>
        <v/>
      </c>
      <c r="D58" s="59" t="str">
        <f t="shared" ref="D58:AZ58" si="47">IF(AND(D22="Yes",D22&lt;&gt;"",D23="N/A",D23&lt;&gt;""),$B58,"")</f>
        <v/>
      </c>
      <c r="E58" s="59" t="str">
        <f t="shared" si="47"/>
        <v/>
      </c>
      <c r="F58" s="59" t="str">
        <f t="shared" si="47"/>
        <v/>
      </c>
      <c r="G58" s="59" t="str">
        <f t="shared" si="47"/>
        <v/>
      </c>
      <c r="H58" s="59" t="str">
        <f t="shared" si="47"/>
        <v/>
      </c>
      <c r="I58" s="59" t="str">
        <f t="shared" si="47"/>
        <v/>
      </c>
      <c r="J58" s="59" t="str">
        <f t="shared" si="47"/>
        <v/>
      </c>
      <c r="K58" s="59" t="str">
        <f t="shared" si="47"/>
        <v/>
      </c>
      <c r="L58" s="59" t="str">
        <f t="shared" si="47"/>
        <v/>
      </c>
      <c r="M58" s="59" t="str">
        <f t="shared" si="47"/>
        <v/>
      </c>
      <c r="N58" s="59" t="str">
        <f t="shared" si="47"/>
        <v/>
      </c>
      <c r="O58" s="59" t="str">
        <f t="shared" si="47"/>
        <v/>
      </c>
      <c r="P58" s="59" t="str">
        <f t="shared" si="47"/>
        <v/>
      </c>
      <c r="Q58" s="59" t="str">
        <f t="shared" si="47"/>
        <v/>
      </c>
      <c r="R58" s="59" t="str">
        <f t="shared" si="47"/>
        <v/>
      </c>
      <c r="S58" s="59" t="str">
        <f t="shared" si="47"/>
        <v/>
      </c>
      <c r="T58" s="59" t="str">
        <f t="shared" si="47"/>
        <v/>
      </c>
      <c r="U58" s="59" t="str">
        <f t="shared" si="47"/>
        <v/>
      </c>
      <c r="V58" s="59" t="str">
        <f t="shared" si="47"/>
        <v/>
      </c>
      <c r="W58" s="59" t="str">
        <f t="shared" si="47"/>
        <v/>
      </c>
      <c r="X58" s="59" t="str">
        <f t="shared" si="47"/>
        <v/>
      </c>
      <c r="Y58" s="59" t="str">
        <f t="shared" si="47"/>
        <v/>
      </c>
      <c r="Z58" s="59" t="str">
        <f t="shared" si="47"/>
        <v/>
      </c>
      <c r="AA58" s="59" t="str">
        <f t="shared" si="47"/>
        <v/>
      </c>
      <c r="AB58" s="59" t="str">
        <f t="shared" si="47"/>
        <v/>
      </c>
      <c r="AC58" s="59" t="str">
        <f t="shared" si="47"/>
        <v/>
      </c>
      <c r="AD58" s="59" t="str">
        <f t="shared" si="47"/>
        <v/>
      </c>
      <c r="AE58" s="59" t="str">
        <f t="shared" si="47"/>
        <v/>
      </c>
      <c r="AF58" s="59" t="str">
        <f t="shared" si="47"/>
        <v/>
      </c>
      <c r="AG58" s="59" t="str">
        <f t="shared" si="47"/>
        <v/>
      </c>
      <c r="AH58" s="59" t="str">
        <f t="shared" si="47"/>
        <v/>
      </c>
      <c r="AI58" s="59" t="str">
        <f t="shared" si="47"/>
        <v/>
      </c>
      <c r="AJ58" s="59" t="str">
        <f t="shared" si="47"/>
        <v/>
      </c>
      <c r="AK58" s="59" t="str">
        <f t="shared" si="47"/>
        <v/>
      </c>
      <c r="AL58" s="59" t="str">
        <f t="shared" si="47"/>
        <v/>
      </c>
      <c r="AM58" s="59" t="str">
        <f t="shared" si="47"/>
        <v/>
      </c>
      <c r="AN58" s="59" t="str">
        <f t="shared" si="47"/>
        <v/>
      </c>
      <c r="AO58" s="59" t="str">
        <f t="shared" si="47"/>
        <v/>
      </c>
      <c r="AP58" s="59" t="str">
        <f t="shared" si="47"/>
        <v/>
      </c>
      <c r="AQ58" s="59" t="str">
        <f t="shared" si="47"/>
        <v/>
      </c>
      <c r="AR58" s="59" t="str">
        <f t="shared" si="47"/>
        <v/>
      </c>
      <c r="AS58" s="59" t="str">
        <f t="shared" si="47"/>
        <v/>
      </c>
      <c r="AT58" s="59" t="str">
        <f t="shared" si="47"/>
        <v/>
      </c>
      <c r="AU58" s="59" t="str">
        <f t="shared" si="47"/>
        <v/>
      </c>
      <c r="AV58" s="59" t="str">
        <f t="shared" si="47"/>
        <v/>
      </c>
      <c r="AW58" s="59" t="str">
        <f t="shared" si="47"/>
        <v/>
      </c>
      <c r="AX58" s="59" t="str">
        <f t="shared" si="47"/>
        <v/>
      </c>
      <c r="AY58" s="59" t="str">
        <f t="shared" si="47"/>
        <v/>
      </c>
      <c r="AZ58" s="59" t="str">
        <f t="shared" si="47"/>
        <v/>
      </c>
      <c r="BA58" s="59" t="str">
        <f>IF(AND(BA22="Yes",BA22&lt;&gt;"",BA23="N/A",BA23&lt;&gt;""),$B58,"")</f>
        <v/>
      </c>
    </row>
    <row r="59" spans="2:53" ht="12.75" hidden="1" customHeight="1" x14ac:dyDescent="0.2">
      <c r="B59" s="61" t="s">
        <v>780</v>
      </c>
      <c r="C59" s="59" t="str">
        <f>IF(AND(C24="Yes",C24&lt;&gt;"",C25="N/A",C25&lt;&gt;""),$B59,"")</f>
        <v/>
      </c>
      <c r="D59" s="59" t="str">
        <f t="shared" ref="D59:AZ59" si="48">IF(AND(D24="Yes",D24&lt;&gt;"",D25="N/A",D25&lt;&gt;""),$B59,"")</f>
        <v/>
      </c>
      <c r="E59" s="59" t="str">
        <f t="shared" si="48"/>
        <v/>
      </c>
      <c r="F59" s="59" t="str">
        <f t="shared" si="48"/>
        <v/>
      </c>
      <c r="G59" s="59" t="str">
        <f t="shared" si="48"/>
        <v/>
      </c>
      <c r="H59" s="59" t="str">
        <f t="shared" si="48"/>
        <v/>
      </c>
      <c r="I59" s="59" t="str">
        <f t="shared" si="48"/>
        <v/>
      </c>
      <c r="J59" s="59" t="str">
        <f t="shared" si="48"/>
        <v/>
      </c>
      <c r="K59" s="59" t="str">
        <f t="shared" si="48"/>
        <v/>
      </c>
      <c r="L59" s="59" t="str">
        <f t="shared" si="48"/>
        <v/>
      </c>
      <c r="M59" s="59" t="str">
        <f t="shared" si="48"/>
        <v/>
      </c>
      <c r="N59" s="59" t="str">
        <f t="shared" si="48"/>
        <v/>
      </c>
      <c r="O59" s="59" t="str">
        <f t="shared" si="48"/>
        <v/>
      </c>
      <c r="P59" s="59" t="str">
        <f t="shared" si="48"/>
        <v/>
      </c>
      <c r="Q59" s="59" t="str">
        <f t="shared" si="48"/>
        <v/>
      </c>
      <c r="R59" s="59" t="str">
        <f t="shared" si="48"/>
        <v/>
      </c>
      <c r="S59" s="59" t="str">
        <f t="shared" si="48"/>
        <v/>
      </c>
      <c r="T59" s="59" t="str">
        <f t="shared" si="48"/>
        <v/>
      </c>
      <c r="U59" s="59" t="str">
        <f t="shared" si="48"/>
        <v/>
      </c>
      <c r="V59" s="59" t="str">
        <f t="shared" si="48"/>
        <v/>
      </c>
      <c r="W59" s="59" t="str">
        <f t="shared" si="48"/>
        <v/>
      </c>
      <c r="X59" s="59" t="str">
        <f t="shared" si="48"/>
        <v/>
      </c>
      <c r="Y59" s="59" t="str">
        <f t="shared" si="48"/>
        <v/>
      </c>
      <c r="Z59" s="59" t="str">
        <f t="shared" si="48"/>
        <v/>
      </c>
      <c r="AA59" s="59" t="str">
        <f t="shared" si="48"/>
        <v/>
      </c>
      <c r="AB59" s="59" t="str">
        <f t="shared" si="48"/>
        <v/>
      </c>
      <c r="AC59" s="59" t="str">
        <f t="shared" si="48"/>
        <v/>
      </c>
      <c r="AD59" s="59" t="str">
        <f t="shared" si="48"/>
        <v/>
      </c>
      <c r="AE59" s="59" t="str">
        <f t="shared" si="48"/>
        <v/>
      </c>
      <c r="AF59" s="59" t="str">
        <f t="shared" si="48"/>
        <v/>
      </c>
      <c r="AG59" s="59" t="str">
        <f t="shared" si="48"/>
        <v/>
      </c>
      <c r="AH59" s="59" t="str">
        <f t="shared" si="48"/>
        <v/>
      </c>
      <c r="AI59" s="59" t="str">
        <f t="shared" si="48"/>
        <v/>
      </c>
      <c r="AJ59" s="59" t="str">
        <f t="shared" si="48"/>
        <v/>
      </c>
      <c r="AK59" s="59" t="str">
        <f t="shared" si="48"/>
        <v/>
      </c>
      <c r="AL59" s="59" t="str">
        <f t="shared" si="48"/>
        <v/>
      </c>
      <c r="AM59" s="59" t="str">
        <f t="shared" si="48"/>
        <v/>
      </c>
      <c r="AN59" s="59" t="str">
        <f t="shared" si="48"/>
        <v/>
      </c>
      <c r="AO59" s="59" t="str">
        <f t="shared" si="48"/>
        <v/>
      </c>
      <c r="AP59" s="59" t="str">
        <f t="shared" si="48"/>
        <v/>
      </c>
      <c r="AQ59" s="59" t="str">
        <f t="shared" si="48"/>
        <v/>
      </c>
      <c r="AR59" s="59" t="str">
        <f t="shared" si="48"/>
        <v/>
      </c>
      <c r="AS59" s="59" t="str">
        <f t="shared" si="48"/>
        <v/>
      </c>
      <c r="AT59" s="59" t="str">
        <f t="shared" si="48"/>
        <v/>
      </c>
      <c r="AU59" s="59" t="str">
        <f t="shared" si="48"/>
        <v/>
      </c>
      <c r="AV59" s="59" t="str">
        <f t="shared" si="48"/>
        <v/>
      </c>
      <c r="AW59" s="59" t="str">
        <f t="shared" si="48"/>
        <v/>
      </c>
      <c r="AX59" s="59" t="str">
        <f t="shared" si="48"/>
        <v/>
      </c>
      <c r="AY59" s="59" t="str">
        <f t="shared" si="48"/>
        <v/>
      </c>
      <c r="AZ59" s="59" t="str">
        <f t="shared" si="48"/>
        <v/>
      </c>
      <c r="BA59" s="59" t="str">
        <f>IF(AND(BA24="Yes",BA24&lt;&gt;"",BA25="N/A",BA25&lt;&gt;""),$B59,"")</f>
        <v/>
      </c>
    </row>
    <row r="60" spans="2:53" ht="12.75" hidden="1" customHeight="1" x14ac:dyDescent="0.2">
      <c r="B60" s="61" t="s">
        <v>781</v>
      </c>
      <c r="C60" s="59" t="str">
        <f>IF(AND(C26="Yes",C26&lt;&gt;"",C27="N/A",C27&lt;&gt;""),$B60,"")</f>
        <v/>
      </c>
      <c r="D60" s="59" t="str">
        <f t="shared" ref="D60:AZ60" si="49">IF(AND(D26="Yes",D26&lt;&gt;"",D27="N/A",D27&lt;&gt;""),$B60,"")</f>
        <v/>
      </c>
      <c r="E60" s="59" t="str">
        <f t="shared" si="49"/>
        <v/>
      </c>
      <c r="F60" s="59" t="str">
        <f t="shared" si="49"/>
        <v/>
      </c>
      <c r="G60" s="59" t="str">
        <f t="shared" si="49"/>
        <v/>
      </c>
      <c r="H60" s="59" t="str">
        <f t="shared" si="49"/>
        <v/>
      </c>
      <c r="I60" s="59" t="str">
        <f t="shared" si="49"/>
        <v/>
      </c>
      <c r="J60" s="59" t="str">
        <f t="shared" si="49"/>
        <v/>
      </c>
      <c r="K60" s="59" t="str">
        <f t="shared" si="49"/>
        <v/>
      </c>
      <c r="L60" s="59" t="str">
        <f t="shared" si="49"/>
        <v/>
      </c>
      <c r="M60" s="59" t="str">
        <f t="shared" si="49"/>
        <v/>
      </c>
      <c r="N60" s="59" t="str">
        <f t="shared" si="49"/>
        <v/>
      </c>
      <c r="O60" s="59" t="str">
        <f t="shared" si="49"/>
        <v/>
      </c>
      <c r="P60" s="59" t="str">
        <f t="shared" si="49"/>
        <v/>
      </c>
      <c r="Q60" s="59" t="str">
        <f t="shared" si="49"/>
        <v/>
      </c>
      <c r="R60" s="59" t="str">
        <f t="shared" si="49"/>
        <v/>
      </c>
      <c r="S60" s="59" t="str">
        <f t="shared" si="49"/>
        <v/>
      </c>
      <c r="T60" s="59" t="str">
        <f t="shared" si="49"/>
        <v/>
      </c>
      <c r="U60" s="59" t="str">
        <f t="shared" si="49"/>
        <v/>
      </c>
      <c r="V60" s="59" t="str">
        <f t="shared" si="49"/>
        <v/>
      </c>
      <c r="W60" s="59" t="str">
        <f t="shared" si="49"/>
        <v/>
      </c>
      <c r="X60" s="59" t="str">
        <f t="shared" si="49"/>
        <v/>
      </c>
      <c r="Y60" s="59" t="str">
        <f t="shared" si="49"/>
        <v/>
      </c>
      <c r="Z60" s="59" t="str">
        <f t="shared" si="49"/>
        <v/>
      </c>
      <c r="AA60" s="59" t="str">
        <f t="shared" si="49"/>
        <v/>
      </c>
      <c r="AB60" s="59" t="str">
        <f t="shared" si="49"/>
        <v/>
      </c>
      <c r="AC60" s="59" t="str">
        <f t="shared" si="49"/>
        <v/>
      </c>
      <c r="AD60" s="59" t="str">
        <f t="shared" si="49"/>
        <v/>
      </c>
      <c r="AE60" s="59" t="str">
        <f t="shared" si="49"/>
        <v/>
      </c>
      <c r="AF60" s="59" t="str">
        <f t="shared" si="49"/>
        <v/>
      </c>
      <c r="AG60" s="59" t="str">
        <f t="shared" si="49"/>
        <v/>
      </c>
      <c r="AH60" s="59" t="str">
        <f t="shared" si="49"/>
        <v/>
      </c>
      <c r="AI60" s="59" t="str">
        <f t="shared" si="49"/>
        <v/>
      </c>
      <c r="AJ60" s="59" t="str">
        <f t="shared" si="49"/>
        <v/>
      </c>
      <c r="AK60" s="59" t="str">
        <f t="shared" si="49"/>
        <v/>
      </c>
      <c r="AL60" s="59" t="str">
        <f t="shared" si="49"/>
        <v/>
      </c>
      <c r="AM60" s="59" t="str">
        <f t="shared" si="49"/>
        <v/>
      </c>
      <c r="AN60" s="59" t="str">
        <f t="shared" si="49"/>
        <v/>
      </c>
      <c r="AO60" s="59" t="str">
        <f t="shared" si="49"/>
        <v/>
      </c>
      <c r="AP60" s="59" t="str">
        <f t="shared" si="49"/>
        <v/>
      </c>
      <c r="AQ60" s="59" t="str">
        <f t="shared" si="49"/>
        <v/>
      </c>
      <c r="AR60" s="59" t="str">
        <f t="shared" si="49"/>
        <v/>
      </c>
      <c r="AS60" s="59" t="str">
        <f t="shared" si="49"/>
        <v/>
      </c>
      <c r="AT60" s="59" t="str">
        <f t="shared" si="49"/>
        <v/>
      </c>
      <c r="AU60" s="59" t="str">
        <f t="shared" si="49"/>
        <v/>
      </c>
      <c r="AV60" s="59" t="str">
        <f t="shared" si="49"/>
        <v/>
      </c>
      <c r="AW60" s="59" t="str">
        <f t="shared" si="49"/>
        <v/>
      </c>
      <c r="AX60" s="59" t="str">
        <f t="shared" si="49"/>
        <v/>
      </c>
      <c r="AY60" s="59" t="str">
        <f t="shared" si="49"/>
        <v/>
      </c>
      <c r="AZ60" s="59" t="str">
        <f t="shared" si="49"/>
        <v/>
      </c>
      <c r="BA60" s="59" t="str">
        <f>IF(AND(BA26="Yes",BA26&lt;&gt;"",BA27="N/A",BA27&lt;&gt;""),$B60,"")</f>
        <v/>
      </c>
    </row>
    <row r="61" spans="2:53" ht="12.75" hidden="1" customHeight="1" x14ac:dyDescent="0.2">
      <c r="B61" s="61" t="s">
        <v>782</v>
      </c>
      <c r="C61" s="59" t="str">
        <f>IF(AND(C28&lt;&gt;"Yes",C28&lt;&gt;"",C29&lt;&gt;""),$B61,"")</f>
        <v/>
      </c>
      <c r="D61" s="59" t="str">
        <f t="shared" ref="D61:AZ61" si="50">IF(AND(D28&lt;&gt;"Yes",D28&lt;&gt;"",D29&lt;&gt;""),$B61,"")</f>
        <v/>
      </c>
      <c r="E61" s="59" t="str">
        <f t="shared" si="50"/>
        <v/>
      </c>
      <c r="F61" s="59" t="str">
        <f t="shared" si="50"/>
        <v/>
      </c>
      <c r="G61" s="59" t="str">
        <f t="shared" si="50"/>
        <v/>
      </c>
      <c r="H61" s="59" t="str">
        <f t="shared" si="50"/>
        <v/>
      </c>
      <c r="I61" s="59" t="str">
        <f t="shared" si="50"/>
        <v/>
      </c>
      <c r="J61" s="59" t="str">
        <f t="shared" si="50"/>
        <v/>
      </c>
      <c r="K61" s="59" t="str">
        <f t="shared" si="50"/>
        <v/>
      </c>
      <c r="L61" s="59" t="str">
        <f t="shared" si="50"/>
        <v/>
      </c>
      <c r="M61" s="59" t="str">
        <f t="shared" si="50"/>
        <v/>
      </c>
      <c r="N61" s="59" t="str">
        <f t="shared" si="50"/>
        <v/>
      </c>
      <c r="O61" s="59" t="str">
        <f t="shared" si="50"/>
        <v/>
      </c>
      <c r="P61" s="59" t="str">
        <f t="shared" si="50"/>
        <v/>
      </c>
      <c r="Q61" s="59" t="str">
        <f t="shared" si="50"/>
        <v/>
      </c>
      <c r="R61" s="59" t="str">
        <f t="shared" si="50"/>
        <v/>
      </c>
      <c r="S61" s="59" t="str">
        <f t="shared" si="50"/>
        <v/>
      </c>
      <c r="T61" s="59" t="str">
        <f t="shared" si="50"/>
        <v/>
      </c>
      <c r="U61" s="59" t="str">
        <f t="shared" si="50"/>
        <v/>
      </c>
      <c r="V61" s="59" t="str">
        <f t="shared" si="50"/>
        <v/>
      </c>
      <c r="W61" s="59" t="str">
        <f t="shared" si="50"/>
        <v/>
      </c>
      <c r="X61" s="59" t="str">
        <f t="shared" si="50"/>
        <v/>
      </c>
      <c r="Y61" s="59" t="str">
        <f t="shared" si="50"/>
        <v/>
      </c>
      <c r="Z61" s="59" t="str">
        <f t="shared" si="50"/>
        <v/>
      </c>
      <c r="AA61" s="59" t="str">
        <f t="shared" si="50"/>
        <v/>
      </c>
      <c r="AB61" s="59" t="str">
        <f t="shared" si="50"/>
        <v/>
      </c>
      <c r="AC61" s="59" t="str">
        <f t="shared" si="50"/>
        <v/>
      </c>
      <c r="AD61" s="59" t="str">
        <f t="shared" si="50"/>
        <v/>
      </c>
      <c r="AE61" s="59" t="str">
        <f t="shared" si="50"/>
        <v/>
      </c>
      <c r="AF61" s="59" t="str">
        <f t="shared" si="50"/>
        <v/>
      </c>
      <c r="AG61" s="59" t="str">
        <f t="shared" si="50"/>
        <v/>
      </c>
      <c r="AH61" s="59" t="str">
        <f t="shared" si="50"/>
        <v/>
      </c>
      <c r="AI61" s="59" t="str">
        <f t="shared" si="50"/>
        <v/>
      </c>
      <c r="AJ61" s="59" t="str">
        <f t="shared" si="50"/>
        <v/>
      </c>
      <c r="AK61" s="59" t="str">
        <f t="shared" si="50"/>
        <v/>
      </c>
      <c r="AL61" s="59" t="str">
        <f t="shared" si="50"/>
        <v/>
      </c>
      <c r="AM61" s="59" t="str">
        <f t="shared" si="50"/>
        <v/>
      </c>
      <c r="AN61" s="59" t="str">
        <f t="shared" si="50"/>
        <v/>
      </c>
      <c r="AO61" s="59" t="str">
        <f t="shared" si="50"/>
        <v/>
      </c>
      <c r="AP61" s="59" t="str">
        <f t="shared" si="50"/>
        <v/>
      </c>
      <c r="AQ61" s="59" t="str">
        <f t="shared" si="50"/>
        <v/>
      </c>
      <c r="AR61" s="59" t="str">
        <f t="shared" si="50"/>
        <v/>
      </c>
      <c r="AS61" s="59" t="str">
        <f t="shared" si="50"/>
        <v/>
      </c>
      <c r="AT61" s="59" t="str">
        <f t="shared" si="50"/>
        <v/>
      </c>
      <c r="AU61" s="59" t="str">
        <f t="shared" si="50"/>
        <v/>
      </c>
      <c r="AV61" s="59" t="str">
        <f t="shared" si="50"/>
        <v/>
      </c>
      <c r="AW61" s="59" t="str">
        <f t="shared" si="50"/>
        <v/>
      </c>
      <c r="AX61" s="59" t="str">
        <f t="shared" si="50"/>
        <v/>
      </c>
      <c r="AY61" s="59" t="str">
        <f t="shared" si="50"/>
        <v/>
      </c>
      <c r="AZ61" s="59" t="str">
        <f t="shared" si="50"/>
        <v/>
      </c>
      <c r="BA61" s="59" t="str">
        <f>IF(AND(BA28&lt;&gt;"Yes",BA28&lt;&gt;"",BA29&lt;&gt;""),$B61,"")</f>
        <v/>
      </c>
    </row>
    <row r="62" spans="2:53" hidden="1" x14ac:dyDescent="0.2">
      <c r="B62" s="178" t="s">
        <v>1516</v>
      </c>
      <c r="C62" s="59" t="str">
        <f>IF(AND(C29&lt;&gt;"",C43&gt;4/24),$B62,"")</f>
        <v/>
      </c>
      <c r="D62" s="59" t="str">
        <f t="shared" ref="D62:AZ62" si="51">IF(AND(D29&lt;&gt;"",D43&gt;4/24),$B62,"")</f>
        <v/>
      </c>
      <c r="E62" s="59" t="str">
        <f t="shared" si="51"/>
        <v/>
      </c>
      <c r="F62" s="59" t="str">
        <f t="shared" si="51"/>
        <v/>
      </c>
      <c r="G62" s="59" t="str">
        <f t="shared" si="51"/>
        <v/>
      </c>
      <c r="H62" s="59" t="str">
        <f t="shared" si="51"/>
        <v/>
      </c>
      <c r="I62" s="59" t="str">
        <f t="shared" si="51"/>
        <v/>
      </c>
      <c r="J62" s="59" t="str">
        <f t="shared" si="51"/>
        <v/>
      </c>
      <c r="K62" s="59" t="str">
        <f t="shared" si="51"/>
        <v/>
      </c>
      <c r="L62" s="59" t="str">
        <f t="shared" si="51"/>
        <v/>
      </c>
      <c r="M62" s="59" t="str">
        <f t="shared" si="51"/>
        <v/>
      </c>
      <c r="N62" s="59" t="str">
        <f t="shared" si="51"/>
        <v/>
      </c>
      <c r="O62" s="59" t="str">
        <f t="shared" si="51"/>
        <v/>
      </c>
      <c r="P62" s="59" t="str">
        <f t="shared" si="51"/>
        <v/>
      </c>
      <c r="Q62" s="59" t="str">
        <f t="shared" si="51"/>
        <v/>
      </c>
      <c r="R62" s="59" t="str">
        <f t="shared" si="51"/>
        <v/>
      </c>
      <c r="S62" s="59" t="str">
        <f t="shared" si="51"/>
        <v/>
      </c>
      <c r="T62" s="59" t="str">
        <f t="shared" si="51"/>
        <v/>
      </c>
      <c r="U62" s="59" t="str">
        <f t="shared" si="51"/>
        <v/>
      </c>
      <c r="V62" s="59" t="str">
        <f t="shared" si="51"/>
        <v/>
      </c>
      <c r="W62" s="59" t="str">
        <f t="shared" si="51"/>
        <v/>
      </c>
      <c r="X62" s="59" t="str">
        <f t="shared" si="51"/>
        <v/>
      </c>
      <c r="Y62" s="59" t="str">
        <f t="shared" si="51"/>
        <v/>
      </c>
      <c r="Z62" s="59" t="str">
        <f t="shared" si="51"/>
        <v/>
      </c>
      <c r="AA62" s="59" t="str">
        <f t="shared" si="51"/>
        <v/>
      </c>
      <c r="AB62" s="59" t="str">
        <f t="shared" si="51"/>
        <v/>
      </c>
      <c r="AC62" s="59" t="str">
        <f t="shared" si="51"/>
        <v/>
      </c>
      <c r="AD62" s="59" t="str">
        <f t="shared" si="51"/>
        <v/>
      </c>
      <c r="AE62" s="59" t="str">
        <f t="shared" si="51"/>
        <v/>
      </c>
      <c r="AF62" s="59" t="str">
        <f t="shared" si="51"/>
        <v/>
      </c>
      <c r="AG62" s="59" t="str">
        <f t="shared" si="51"/>
        <v/>
      </c>
      <c r="AH62" s="59" t="str">
        <f t="shared" si="51"/>
        <v/>
      </c>
      <c r="AI62" s="59" t="str">
        <f t="shared" si="51"/>
        <v/>
      </c>
      <c r="AJ62" s="59" t="str">
        <f t="shared" si="51"/>
        <v/>
      </c>
      <c r="AK62" s="59" t="str">
        <f t="shared" si="51"/>
        <v/>
      </c>
      <c r="AL62" s="59" t="str">
        <f t="shared" si="51"/>
        <v/>
      </c>
      <c r="AM62" s="59" t="str">
        <f t="shared" si="51"/>
        <v/>
      </c>
      <c r="AN62" s="59" t="str">
        <f t="shared" si="51"/>
        <v/>
      </c>
      <c r="AO62" s="59" t="str">
        <f t="shared" si="51"/>
        <v/>
      </c>
      <c r="AP62" s="59" t="str">
        <f t="shared" si="51"/>
        <v/>
      </c>
      <c r="AQ62" s="59" t="str">
        <f t="shared" si="51"/>
        <v/>
      </c>
      <c r="AR62" s="59" t="str">
        <f t="shared" si="51"/>
        <v/>
      </c>
      <c r="AS62" s="59" t="str">
        <f t="shared" si="51"/>
        <v/>
      </c>
      <c r="AT62" s="59" t="str">
        <f t="shared" si="51"/>
        <v/>
      </c>
      <c r="AU62" s="59" t="str">
        <f t="shared" si="51"/>
        <v/>
      </c>
      <c r="AV62" s="59" t="str">
        <f t="shared" si="51"/>
        <v/>
      </c>
      <c r="AW62" s="59" t="str">
        <f t="shared" si="51"/>
        <v/>
      </c>
      <c r="AX62" s="59" t="str">
        <f t="shared" si="51"/>
        <v/>
      </c>
      <c r="AY62" s="59" t="str">
        <f t="shared" si="51"/>
        <v/>
      </c>
      <c r="AZ62" s="59" t="str">
        <f t="shared" si="51"/>
        <v/>
      </c>
      <c r="BA62" s="59" t="str">
        <f>IF(AND(BA29&lt;&gt;"",BA43&gt;4/24),$B62,"")</f>
        <v/>
      </c>
    </row>
    <row r="63" spans="2:53" hidden="1" x14ac:dyDescent="0.2">
      <c r="B63" s="178" t="s">
        <v>1517</v>
      </c>
      <c r="C63" s="59" t="str">
        <f>IF(AND(C31&lt;&gt;"",C44&gt;4/24),$B63,"")</f>
        <v/>
      </c>
      <c r="D63" s="59" t="str">
        <f t="shared" ref="D63:AZ63" si="52">IF(AND(D31&lt;&gt;"",D44&gt;4/24),$B63,"")</f>
        <v/>
      </c>
      <c r="E63" s="59" t="str">
        <f t="shared" si="52"/>
        <v/>
      </c>
      <c r="F63" s="59" t="str">
        <f t="shared" si="52"/>
        <v/>
      </c>
      <c r="G63" s="59" t="str">
        <f t="shared" si="52"/>
        <v/>
      </c>
      <c r="H63" s="59" t="str">
        <f t="shared" si="52"/>
        <v/>
      </c>
      <c r="I63" s="59" t="str">
        <f t="shared" si="52"/>
        <v/>
      </c>
      <c r="J63" s="59" t="str">
        <f t="shared" si="52"/>
        <v/>
      </c>
      <c r="K63" s="59" t="str">
        <f t="shared" si="52"/>
        <v/>
      </c>
      <c r="L63" s="59" t="str">
        <f t="shared" si="52"/>
        <v/>
      </c>
      <c r="M63" s="59" t="str">
        <f t="shared" si="52"/>
        <v/>
      </c>
      <c r="N63" s="59" t="str">
        <f t="shared" si="52"/>
        <v/>
      </c>
      <c r="O63" s="59" t="str">
        <f t="shared" si="52"/>
        <v/>
      </c>
      <c r="P63" s="59" t="str">
        <f t="shared" si="52"/>
        <v/>
      </c>
      <c r="Q63" s="59" t="str">
        <f t="shared" si="52"/>
        <v/>
      </c>
      <c r="R63" s="59" t="str">
        <f t="shared" si="52"/>
        <v/>
      </c>
      <c r="S63" s="59" t="str">
        <f t="shared" si="52"/>
        <v/>
      </c>
      <c r="T63" s="59" t="str">
        <f t="shared" si="52"/>
        <v/>
      </c>
      <c r="U63" s="59" t="str">
        <f t="shared" si="52"/>
        <v/>
      </c>
      <c r="V63" s="59" t="str">
        <f t="shared" si="52"/>
        <v/>
      </c>
      <c r="W63" s="59" t="str">
        <f t="shared" si="52"/>
        <v/>
      </c>
      <c r="X63" s="59" t="str">
        <f t="shared" si="52"/>
        <v/>
      </c>
      <c r="Y63" s="59" t="str">
        <f t="shared" si="52"/>
        <v/>
      </c>
      <c r="Z63" s="59" t="str">
        <f t="shared" si="52"/>
        <v/>
      </c>
      <c r="AA63" s="59" t="str">
        <f t="shared" si="52"/>
        <v/>
      </c>
      <c r="AB63" s="59" t="str">
        <f t="shared" si="52"/>
        <v/>
      </c>
      <c r="AC63" s="59" t="str">
        <f t="shared" si="52"/>
        <v/>
      </c>
      <c r="AD63" s="59" t="str">
        <f t="shared" si="52"/>
        <v/>
      </c>
      <c r="AE63" s="59" t="str">
        <f t="shared" si="52"/>
        <v/>
      </c>
      <c r="AF63" s="59" t="str">
        <f t="shared" si="52"/>
        <v/>
      </c>
      <c r="AG63" s="59" t="str">
        <f t="shared" si="52"/>
        <v/>
      </c>
      <c r="AH63" s="59" t="str">
        <f t="shared" si="52"/>
        <v/>
      </c>
      <c r="AI63" s="59" t="str">
        <f t="shared" si="52"/>
        <v/>
      </c>
      <c r="AJ63" s="59" t="str">
        <f t="shared" si="52"/>
        <v/>
      </c>
      <c r="AK63" s="59" t="str">
        <f t="shared" si="52"/>
        <v/>
      </c>
      <c r="AL63" s="59" t="str">
        <f t="shared" si="52"/>
        <v/>
      </c>
      <c r="AM63" s="59" t="str">
        <f t="shared" si="52"/>
        <v/>
      </c>
      <c r="AN63" s="59" t="str">
        <f t="shared" si="52"/>
        <v/>
      </c>
      <c r="AO63" s="59" t="str">
        <f t="shared" si="52"/>
        <v/>
      </c>
      <c r="AP63" s="59" t="str">
        <f t="shared" si="52"/>
        <v/>
      </c>
      <c r="AQ63" s="59" t="str">
        <f t="shared" si="52"/>
        <v/>
      </c>
      <c r="AR63" s="59" t="str">
        <f t="shared" si="52"/>
        <v/>
      </c>
      <c r="AS63" s="59" t="str">
        <f t="shared" si="52"/>
        <v/>
      </c>
      <c r="AT63" s="59" t="str">
        <f t="shared" si="52"/>
        <v/>
      </c>
      <c r="AU63" s="59" t="str">
        <f t="shared" si="52"/>
        <v/>
      </c>
      <c r="AV63" s="59" t="str">
        <f t="shared" si="52"/>
        <v/>
      </c>
      <c r="AW63" s="59" t="str">
        <f t="shared" si="52"/>
        <v/>
      </c>
      <c r="AX63" s="59" t="str">
        <f t="shared" si="52"/>
        <v/>
      </c>
      <c r="AY63" s="59" t="str">
        <f t="shared" si="52"/>
        <v/>
      </c>
      <c r="AZ63" s="59" t="str">
        <f t="shared" si="52"/>
        <v/>
      </c>
      <c r="BA63" s="59" t="str">
        <f>IF(AND(BA31&lt;&gt;"",BA44&gt;4/24),$B63,"")</f>
        <v/>
      </c>
    </row>
    <row r="64" spans="2:53" hidden="1" x14ac:dyDescent="0.2">
      <c r="B64" s="178" t="s">
        <v>1518</v>
      </c>
      <c r="C64" s="59" t="str">
        <f>IF(AND(C14="Pre-hospital admin",OR(C10="Not Administered", C10="Not recorded")),$B$64,"")</f>
        <v/>
      </c>
      <c r="D64" s="59" t="str">
        <f t="shared" ref="D64:BA64" si="53">IF(AND(D14="Pre-hospital admin",OR(D10="Not Administered", D10="Not recorded")),$B$64,"")</f>
        <v/>
      </c>
      <c r="E64" s="59" t="str">
        <f t="shared" si="53"/>
        <v/>
      </c>
      <c r="F64" s="59" t="str">
        <f t="shared" si="53"/>
        <v/>
      </c>
      <c r="G64" s="59" t="str">
        <f t="shared" si="53"/>
        <v/>
      </c>
      <c r="H64" s="59" t="str">
        <f t="shared" si="53"/>
        <v/>
      </c>
      <c r="I64" s="59" t="str">
        <f t="shared" si="53"/>
        <v/>
      </c>
      <c r="J64" s="59" t="str">
        <f t="shared" si="53"/>
        <v/>
      </c>
      <c r="K64" s="59" t="str">
        <f t="shared" si="53"/>
        <v/>
      </c>
      <c r="L64" s="59" t="str">
        <f t="shared" si="53"/>
        <v/>
      </c>
      <c r="M64" s="59" t="str">
        <f t="shared" si="53"/>
        <v/>
      </c>
      <c r="N64" s="59" t="str">
        <f t="shared" si="53"/>
        <v/>
      </c>
      <c r="O64" s="59" t="str">
        <f t="shared" si="53"/>
        <v/>
      </c>
      <c r="P64" s="59" t="str">
        <f t="shared" si="53"/>
        <v/>
      </c>
      <c r="Q64" s="59" t="str">
        <f t="shared" si="53"/>
        <v/>
      </c>
      <c r="R64" s="59" t="str">
        <f t="shared" si="53"/>
        <v/>
      </c>
      <c r="S64" s="59" t="str">
        <f t="shared" si="53"/>
        <v/>
      </c>
      <c r="T64" s="59" t="str">
        <f t="shared" si="53"/>
        <v/>
      </c>
      <c r="U64" s="59" t="str">
        <f t="shared" si="53"/>
        <v/>
      </c>
      <c r="V64" s="59" t="str">
        <f t="shared" si="53"/>
        <v/>
      </c>
      <c r="W64" s="59" t="str">
        <f t="shared" si="53"/>
        <v/>
      </c>
      <c r="X64" s="59" t="str">
        <f t="shared" si="53"/>
        <v/>
      </c>
      <c r="Y64" s="59" t="str">
        <f t="shared" si="53"/>
        <v/>
      </c>
      <c r="Z64" s="59" t="str">
        <f t="shared" si="53"/>
        <v/>
      </c>
      <c r="AA64" s="59" t="str">
        <f t="shared" si="53"/>
        <v/>
      </c>
      <c r="AB64" s="59" t="str">
        <f t="shared" si="53"/>
        <v/>
      </c>
      <c r="AC64" s="59" t="str">
        <f t="shared" si="53"/>
        <v/>
      </c>
      <c r="AD64" s="59" t="str">
        <f t="shared" si="53"/>
        <v/>
      </c>
      <c r="AE64" s="59" t="str">
        <f t="shared" si="53"/>
        <v/>
      </c>
      <c r="AF64" s="59" t="str">
        <f t="shared" si="53"/>
        <v/>
      </c>
      <c r="AG64" s="59" t="str">
        <f t="shared" si="53"/>
        <v/>
      </c>
      <c r="AH64" s="59" t="str">
        <f t="shared" si="53"/>
        <v/>
      </c>
      <c r="AI64" s="59" t="str">
        <f t="shared" si="53"/>
        <v/>
      </c>
      <c r="AJ64" s="59" t="str">
        <f t="shared" si="53"/>
        <v/>
      </c>
      <c r="AK64" s="59" t="str">
        <f t="shared" si="53"/>
        <v/>
      </c>
      <c r="AL64" s="59" t="str">
        <f t="shared" si="53"/>
        <v/>
      </c>
      <c r="AM64" s="59" t="str">
        <f t="shared" si="53"/>
        <v/>
      </c>
      <c r="AN64" s="59" t="str">
        <f t="shared" si="53"/>
        <v/>
      </c>
      <c r="AO64" s="59" t="str">
        <f t="shared" si="53"/>
        <v/>
      </c>
      <c r="AP64" s="59" t="str">
        <f t="shared" si="53"/>
        <v/>
      </c>
      <c r="AQ64" s="59" t="str">
        <f t="shared" si="53"/>
        <v/>
      </c>
      <c r="AR64" s="59" t="str">
        <f t="shared" si="53"/>
        <v/>
      </c>
      <c r="AS64" s="59" t="str">
        <f t="shared" si="53"/>
        <v/>
      </c>
      <c r="AT64" s="59" t="str">
        <f t="shared" si="53"/>
        <v/>
      </c>
      <c r="AU64" s="59" t="str">
        <f t="shared" si="53"/>
        <v/>
      </c>
      <c r="AV64" s="59" t="str">
        <f t="shared" si="53"/>
        <v/>
      </c>
      <c r="AW64" s="59" t="str">
        <f t="shared" si="53"/>
        <v/>
      </c>
      <c r="AX64" s="59" t="str">
        <f t="shared" si="53"/>
        <v/>
      </c>
      <c r="AY64" s="59" t="str">
        <f t="shared" si="53"/>
        <v/>
      </c>
      <c r="AZ64" s="59" t="str">
        <f t="shared" si="53"/>
        <v/>
      </c>
      <c r="BA64" s="59" t="str">
        <f t="shared" si="53"/>
        <v/>
      </c>
    </row>
  </sheetData>
  <sheetProtection sheet="1" objects="1" scenarios="1" selectLockedCells="1"/>
  <mergeCells count="23">
    <mergeCell ref="A46:B46"/>
    <mergeCell ref="BN7:BN8"/>
    <mergeCell ref="BF6:BH6"/>
    <mergeCell ref="BJ6:BS6"/>
    <mergeCell ref="BF7:BF8"/>
    <mergeCell ref="BG7:BG8"/>
    <mergeCell ref="BS7:BS8"/>
    <mergeCell ref="BR7:BR8"/>
    <mergeCell ref="BQ7:BQ8"/>
    <mergeCell ref="BO7:BO8"/>
    <mergeCell ref="BP7:BP8"/>
    <mergeCell ref="A2:B2"/>
    <mergeCell ref="A4:B4"/>
    <mergeCell ref="A7:B7"/>
    <mergeCell ref="A3:B3"/>
    <mergeCell ref="A35:B35"/>
    <mergeCell ref="A32:B32"/>
    <mergeCell ref="BL7:BL8"/>
    <mergeCell ref="BM7:BM8"/>
    <mergeCell ref="BJ7:BJ8"/>
    <mergeCell ref="BK7:BK8"/>
    <mergeCell ref="BH7:BH8"/>
    <mergeCell ref="A33:B33"/>
  </mergeCells>
  <phoneticPr fontId="13" type="noConversion"/>
  <conditionalFormatting sqref="C6:BA6">
    <cfRule type="expression" dxfId="41" priority="8" stopIfTrue="1">
      <formula>C33&lt;&gt;""</formula>
    </cfRule>
  </conditionalFormatting>
  <conditionalFormatting sqref="C30:BA30">
    <cfRule type="cellIs" dxfId="40" priority="9" stopIfTrue="1" operator="equal">
      <formula>"N/A"</formula>
    </cfRule>
  </conditionalFormatting>
  <conditionalFormatting sqref="C29:BA29">
    <cfRule type="expression" dxfId="39" priority="10" stopIfTrue="1">
      <formula>OR(C55&lt;&gt;"",C61&lt;&gt;"",C62&lt;&gt;"")</formula>
    </cfRule>
  </conditionalFormatting>
  <conditionalFormatting sqref="C9:BA9">
    <cfRule type="expression" dxfId="38" priority="11" stopIfTrue="1">
      <formula>IF(C50&lt;&gt;"",TRUE,"")</formula>
    </cfRule>
    <cfRule type="expression" dxfId="37" priority="12" stopIfTrue="1">
      <formula>IF(C62&lt;&gt;"",TRUE,"")</formula>
    </cfRule>
  </conditionalFormatting>
  <conditionalFormatting sqref="C8:BA8">
    <cfRule type="expression" dxfId="36" priority="1" stopIfTrue="1">
      <formula>C47&lt;&gt;""</formula>
    </cfRule>
    <cfRule type="expression" dxfId="35" priority="13" stopIfTrue="1">
      <formula>C48&lt;&gt;""</formula>
    </cfRule>
  </conditionalFormatting>
  <conditionalFormatting sqref="C12:BA12">
    <cfRule type="expression" dxfId="34" priority="14" stopIfTrue="1">
      <formula>OR(C51&lt;&gt;"",C52&lt;&gt;"",C53&lt;&gt;"")</formula>
    </cfRule>
  </conditionalFormatting>
  <conditionalFormatting sqref="C13:BA13">
    <cfRule type="cellIs" dxfId="33" priority="15" stopIfTrue="1" operator="equal">
      <formula>"N/A"</formula>
    </cfRule>
    <cfRule type="expression" dxfId="32" priority="16" stopIfTrue="1">
      <formula>OR(C51&lt;&gt;"",C54&lt;&gt;"")</formula>
    </cfRule>
  </conditionalFormatting>
  <conditionalFormatting sqref="C15:BA15">
    <cfRule type="expression" dxfId="31" priority="17" stopIfTrue="1">
      <formula>OR(C50&lt;&gt;"",C53&lt;&gt;"",C55&lt;&gt;"")</formula>
    </cfRule>
  </conditionalFormatting>
  <conditionalFormatting sqref="C16:BA16">
    <cfRule type="expression" dxfId="30" priority="18" stopIfTrue="1">
      <formula>C54&lt;&gt;""</formula>
    </cfRule>
  </conditionalFormatting>
  <conditionalFormatting sqref="C17:BA17">
    <cfRule type="expression" dxfId="29" priority="19" stopIfTrue="1">
      <formula>(C56&lt;&gt;"")</formula>
    </cfRule>
  </conditionalFormatting>
  <conditionalFormatting sqref="C18:BA18">
    <cfRule type="cellIs" dxfId="28" priority="20" stopIfTrue="1" operator="equal">
      <formula>"N/A"</formula>
    </cfRule>
    <cfRule type="expression" dxfId="27" priority="21" stopIfTrue="1">
      <formula>C56&lt;&gt;""</formula>
    </cfRule>
  </conditionalFormatting>
  <conditionalFormatting sqref="C19:BA19">
    <cfRule type="expression" dxfId="26" priority="22" stopIfTrue="1">
      <formula>(C57&lt;&gt;"")</formula>
    </cfRule>
  </conditionalFormatting>
  <conditionalFormatting sqref="C20:BA20">
    <cfRule type="cellIs" dxfId="25" priority="23" stopIfTrue="1" operator="equal">
      <formula>"N/A"</formula>
    </cfRule>
    <cfRule type="expression" dxfId="24" priority="24" stopIfTrue="1">
      <formula>C57&lt;&gt;""</formula>
    </cfRule>
  </conditionalFormatting>
  <conditionalFormatting sqref="C22:BA22">
    <cfRule type="expression" dxfId="23" priority="25" stopIfTrue="1">
      <formula>(C58&lt;&gt;"")</formula>
    </cfRule>
  </conditionalFormatting>
  <conditionalFormatting sqref="C23:BA23">
    <cfRule type="cellIs" dxfId="22" priority="26" stopIfTrue="1" operator="equal">
      <formula>"N/A"</formula>
    </cfRule>
    <cfRule type="expression" dxfId="21" priority="27" stopIfTrue="1">
      <formula>C58&lt;&gt;""</formula>
    </cfRule>
  </conditionalFormatting>
  <conditionalFormatting sqref="C24:BA24">
    <cfRule type="expression" dxfId="20" priority="28" stopIfTrue="1">
      <formula>(C59&lt;&gt;"")</formula>
    </cfRule>
  </conditionalFormatting>
  <conditionalFormatting sqref="C25:BA25">
    <cfRule type="cellIs" dxfId="19" priority="29" stopIfTrue="1" operator="equal">
      <formula>"N/A"</formula>
    </cfRule>
    <cfRule type="expression" dxfId="18" priority="30" stopIfTrue="1">
      <formula>C59&lt;&gt;""</formula>
    </cfRule>
  </conditionalFormatting>
  <conditionalFormatting sqref="C26:BA26">
    <cfRule type="expression" dxfId="17" priority="31" stopIfTrue="1">
      <formula>(C60&lt;&gt;"")</formula>
    </cfRule>
    <cfRule type="cellIs" dxfId="16" priority="32" stopIfTrue="1" operator="equal">
      <formula>"N/A"</formula>
    </cfRule>
  </conditionalFormatting>
  <conditionalFormatting sqref="C27:BA27">
    <cfRule type="cellIs" dxfId="15" priority="33" stopIfTrue="1" operator="equal">
      <formula>"N/A"</formula>
    </cfRule>
    <cfRule type="expression" dxfId="14" priority="34" stopIfTrue="1">
      <formula>C60&lt;&gt;""</formula>
    </cfRule>
  </conditionalFormatting>
  <conditionalFormatting sqref="C28:BA28">
    <cfRule type="expression" dxfId="13" priority="35" stopIfTrue="1">
      <formula>(C61&lt;&gt;"")</formula>
    </cfRule>
  </conditionalFormatting>
  <conditionalFormatting sqref="C36:BA36 C41:BA41">
    <cfRule type="expression" dxfId="12" priority="36" stopIfTrue="1">
      <formula>C50&lt;&gt;""</formula>
    </cfRule>
  </conditionalFormatting>
  <conditionalFormatting sqref="C37:BA37 C42:BA42">
    <cfRule type="expression" dxfId="11" priority="37" stopIfTrue="1">
      <formula>C50&lt;&gt;""</formula>
    </cfRule>
  </conditionalFormatting>
  <conditionalFormatting sqref="C38:BA38">
    <cfRule type="expression" dxfId="10" priority="38" stopIfTrue="1">
      <formula>C50&lt;&gt;""</formula>
    </cfRule>
  </conditionalFormatting>
  <conditionalFormatting sqref="C40:BA40">
    <cfRule type="expression" dxfId="9" priority="39" stopIfTrue="1">
      <formula>C55&lt;&gt;""</formula>
    </cfRule>
  </conditionalFormatting>
  <conditionalFormatting sqref="C43:BA43">
    <cfRule type="expression" dxfId="8" priority="40" stopIfTrue="1">
      <formula>C62&lt;&gt;""</formula>
    </cfRule>
  </conditionalFormatting>
  <conditionalFormatting sqref="C10:BA10">
    <cfRule type="expression" dxfId="7" priority="41" stopIfTrue="1">
      <formula>C64&lt;&gt;""</formula>
    </cfRule>
  </conditionalFormatting>
  <conditionalFormatting sqref="C14:BA14">
    <cfRule type="cellIs" dxfId="6" priority="42" stopIfTrue="1" operator="equal">
      <formula>"N/A"</formula>
    </cfRule>
    <cfRule type="expression" dxfId="5" priority="43" stopIfTrue="1">
      <formula>OR(C52&lt;&gt;"",C64&lt;&gt;"")</formula>
    </cfRule>
  </conditionalFormatting>
  <conditionalFormatting sqref="C31:BA31">
    <cfRule type="expression" dxfId="4" priority="6" stopIfTrue="1">
      <formula>IF(C74&lt;&gt;"",TRUE,"")</formula>
    </cfRule>
    <cfRule type="expression" dxfId="3" priority="7" stopIfTrue="1">
      <formula>IF(C86&lt;&gt;"",TRUE,"")</formula>
    </cfRule>
  </conditionalFormatting>
  <conditionalFormatting sqref="C44:BA44">
    <cfRule type="expression" dxfId="2" priority="45" stopIfTrue="1">
      <formula>C64&lt;&gt;""</formula>
    </cfRule>
  </conditionalFormatting>
  <conditionalFormatting sqref="C9:BA9">
    <cfRule type="expression" dxfId="1" priority="3" stopIfTrue="1">
      <formula>IF(C63&lt;&gt;"",TRUE,"")</formula>
    </cfRule>
  </conditionalFormatting>
  <conditionalFormatting sqref="C31:BA31">
    <cfRule type="expression" dxfId="0" priority="2" stopIfTrue="1">
      <formula>IF(C63&lt;&gt;"",TRUE,"")</formula>
    </cfRule>
  </conditionalFormatting>
  <dataValidations xWindow="520" yWindow="111" count="12">
    <dataValidation type="list" allowBlank="1" showInputMessage="1" showErrorMessage="1" error="Invalid entry. Enter data using drop down list" prompt="Use drop-down list" sqref="C21:BA21 C28:BA28 C19:BA19">
      <formula1>"Yes,Not recorded"</formula1>
    </dataValidation>
    <dataValidation type="list" allowBlank="1" showInputMessage="1" showErrorMessage="1" error="Invalid entry. Enter data using drop down list" prompt="Use drop-down list" sqref="C26:BA26">
      <formula1>"Yes,No,Not recorded,N/A"</formula1>
    </dataValidation>
    <dataValidation type="list" allowBlank="1" showInputMessage="1" showErrorMessage="1" error="Invalid entry. Enter data using drop down list" prompt="Use drop-down list" sqref="C30:BA30">
      <formula1>"Yes,No,Not recorded,No local poilicy,N/A"</formula1>
    </dataValidation>
    <dataValidation type="time" allowBlank="1" showInputMessage="1" showErrorMessage="1" error="Please enter time using the 24 hour clock in the format hh:mm (e.g. 19:23), or leave blank if not known" prompt="Enter a time between 00:00 and 23:59 using 24 hr clock (with a colon betwen hours &amp; mins)" sqref="C31:BA31 C9:BA9">
      <formula1>0</formula1>
      <formula2>0.999305555555556</formula2>
    </dataValidation>
    <dataValidation type="list" allowBlank="1" showInputMessage="1" showErrorMessage="1" error="Invalid entry. Enter data using drop down list" prompt="Use drop-down list" sqref="C10:BA10">
      <formula1>"Yes,Not administered,Not recorded"</formula1>
    </dataValidation>
    <dataValidation type="list" allowBlank="1" showInputMessage="1" showErrorMessage="1" error="Invalid entry. Enter data using drop down list" prompt="Use drop-down list" sqref="C24:BA24 C22:BA22 C17:BA17 C12:BA12">
      <formula1>"Yes,No,Not recorded"</formula1>
    </dataValidation>
    <dataValidation type="time" allowBlank="1" showInputMessage="1" showErrorMessage="1" error="Please enter time using the 24 hour clock in the format hh:mm (e.g. 19:23), or leave blank if not known" prompt="Enter a time between 00:00 and 23:59 using 24 hr clock (with a colon betwen hours &amp; mins) or leave blank if not known" sqref="C29:BA29 C15:BA15">
      <formula1>0</formula1>
      <formula2>0.999305555555556</formula2>
    </dataValidation>
    <dataValidation type="list" allowBlank="1" showInputMessage="1" showErrorMessage="1" error="Invalid entry. Enter data using drop down list" prompt="Use drop-down list" sqref="C11:BA11">
      <formula1>"Moderate (4-6),Severe (7-10),Not recorded"</formula1>
    </dataValidation>
    <dataValidation type="list" allowBlank="1" showInputMessage="1" showErrorMessage="1" error="Invalid entry. Enter data using drop down list" prompt="Use drop-down list" sqref="C13:BA13 C25:BA25 C20:BA20 C23:BA23 C27:BA27 C18:BA18">
      <formula1>"Yes,No,N/A"</formula1>
    </dataValidation>
    <dataValidation type="list" allowBlank="1" showInputMessage="1" showErrorMessage="1" error="Invalid entry. Enter data using drop down list" prompt="Use drop-down list" sqref="C14:BA14">
      <formula1>"Pre-hospital admin,No reason identified,N/A"</formula1>
    </dataValidation>
    <dataValidation type="list" allowBlank="1" showInputMessage="1" showErrorMessage="1" error="Invalid entry. Enter data using drop down list" prompt="Use drop-down list" sqref="C16:BA16">
      <formula1>"Yes,No,Partially,No local guidelines"</formula1>
    </dataValidation>
    <dataValidation type="date" allowBlank="1" showInputMessage="1" showErrorMessage="1" error="Please enter a date (e.g. in the format dd/mm/yyyy)" prompt="Enter date in format dd/mm/yyyy" sqref="C8:BA8">
      <formula1>39904</formula1>
      <formula2>43190</formula2>
    </dataValidation>
  </dataValidations>
  <pageMargins left="0.74803149606299213" right="0.74803149606299213" top="0.98425196850393704" bottom="0.98425196850393704" header="0.51181102362204722" footer="0.51181102362204722"/>
  <pageSetup paperSize="9" scale="44" fitToWidth="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28"/>
    <pageSetUpPr fitToPage="1"/>
  </sheetPr>
  <dimension ref="A1:O429"/>
  <sheetViews>
    <sheetView showGridLines="0" zoomScale="80" workbookViewId="0">
      <selection activeCell="C10" sqref="C10:L10"/>
    </sheetView>
  </sheetViews>
  <sheetFormatPr defaultRowHeight="12.75" x14ac:dyDescent="0.2"/>
  <cols>
    <col min="1" max="1" width="1" style="15" customWidth="1"/>
    <col min="2" max="2" width="47.5703125" style="15" customWidth="1"/>
    <col min="3" max="6" width="13.7109375" style="15" customWidth="1"/>
    <col min="7" max="7" width="17.28515625" style="15" customWidth="1"/>
    <col min="8" max="13" width="13.7109375" style="15" customWidth="1"/>
    <col min="14" max="14" width="9.140625" style="15"/>
    <col min="15" max="15" width="49.5703125" style="42" hidden="1" customWidth="1"/>
    <col min="16" max="16384" width="9.140625" style="15"/>
  </cols>
  <sheetData>
    <row r="1" spans="1:15" ht="44.25" customHeight="1" x14ac:dyDescent="0.2">
      <c r="I1" s="194" t="str">
        <f>IF(OR($C$10="",$C$12="",$I$12="",$M$33=""),"WARNING: Names/e-mail missing or Question Not Answered","")</f>
        <v>WARNING: Names/e-mail missing or Question Not Answered</v>
      </c>
      <c r="O1" s="163" t="s">
        <v>801</v>
      </c>
    </row>
    <row r="2" spans="1:15" ht="21" thickBot="1" x14ac:dyDescent="0.35">
      <c r="A2" s="14"/>
      <c r="B2" s="249" t="s">
        <v>1480</v>
      </c>
      <c r="C2" s="249"/>
      <c r="D2" s="249"/>
      <c r="E2" s="249"/>
      <c r="F2" s="249"/>
      <c r="G2" s="249"/>
      <c r="H2" s="249"/>
      <c r="I2" s="249"/>
      <c r="J2" s="249"/>
      <c r="K2" s="249"/>
      <c r="L2" s="249"/>
      <c r="M2" s="249"/>
      <c r="N2" s="14"/>
      <c r="O2" s="42" t="s">
        <v>47</v>
      </c>
    </row>
    <row r="3" spans="1:15" ht="6" customHeight="1" x14ac:dyDescent="0.25">
      <c r="A3" s="14"/>
      <c r="C3" s="16"/>
      <c r="D3" s="17"/>
      <c r="E3" s="17"/>
      <c r="F3" s="17"/>
      <c r="G3" s="17"/>
      <c r="H3" s="17"/>
      <c r="I3" s="17"/>
      <c r="J3" s="17"/>
      <c r="K3" s="17"/>
      <c r="L3" s="17"/>
      <c r="M3" s="17"/>
      <c r="N3" s="18"/>
      <c r="O3" s="42" t="s">
        <v>500</v>
      </c>
    </row>
    <row r="4" spans="1:15" ht="15" customHeight="1" x14ac:dyDescent="0.25">
      <c r="A4" s="14"/>
      <c r="B4" s="146" t="s">
        <v>391</v>
      </c>
      <c r="C4" s="16"/>
      <c r="D4" s="17"/>
      <c r="E4" s="17"/>
      <c r="F4" s="17"/>
      <c r="G4" s="17"/>
      <c r="H4" s="17"/>
      <c r="I4" s="17"/>
      <c r="J4" s="17"/>
      <c r="K4" s="17"/>
      <c r="L4" s="17"/>
      <c r="M4" s="17"/>
      <c r="N4" s="18"/>
      <c r="O4" s="42" t="s">
        <v>503</v>
      </c>
    </row>
    <row r="5" spans="1:15" ht="15" x14ac:dyDescent="0.25">
      <c r="A5" s="14"/>
      <c r="B5" s="138" t="s">
        <v>705</v>
      </c>
      <c r="C5" s="139"/>
      <c r="D5" s="140"/>
      <c r="E5" s="141"/>
      <c r="F5" s="141"/>
      <c r="G5" s="142" t="s">
        <v>727</v>
      </c>
      <c r="H5" s="141"/>
      <c r="I5" s="140"/>
      <c r="J5" s="140"/>
      <c r="K5" s="140"/>
      <c r="L5" s="140"/>
      <c r="M5" s="140"/>
      <c r="N5" s="18"/>
      <c r="O5" s="42" t="s">
        <v>1054</v>
      </c>
    </row>
    <row r="6" spans="1:15" ht="15" x14ac:dyDescent="0.25">
      <c r="A6" s="14"/>
      <c r="B6" s="138" t="s">
        <v>389</v>
      </c>
      <c r="C6" s="139"/>
      <c r="D6" s="140"/>
      <c r="E6" s="140"/>
      <c r="F6" s="140"/>
      <c r="G6" s="142" t="s">
        <v>388</v>
      </c>
      <c r="H6" s="141"/>
      <c r="I6" s="140"/>
      <c r="J6" s="140"/>
      <c r="K6" s="140"/>
      <c r="L6" s="140"/>
      <c r="M6" s="140"/>
      <c r="N6" s="18"/>
      <c r="O6" s="42" t="s">
        <v>806</v>
      </c>
    </row>
    <row r="7" spans="1:15" ht="14.25" customHeight="1" x14ac:dyDescent="0.25">
      <c r="A7" s="14"/>
      <c r="B7" s="138" t="s">
        <v>390</v>
      </c>
      <c r="C7" s="139"/>
      <c r="D7" s="140"/>
      <c r="E7" s="140"/>
      <c r="F7" s="140"/>
      <c r="G7" s="142" t="s">
        <v>716</v>
      </c>
      <c r="H7" s="140"/>
      <c r="I7" s="140"/>
      <c r="J7" s="140"/>
      <c r="K7" s="140"/>
      <c r="L7" s="140"/>
      <c r="M7" s="140"/>
      <c r="N7" s="18"/>
      <c r="O7" s="42" t="s">
        <v>1057</v>
      </c>
    </row>
    <row r="8" spans="1:15" ht="15" x14ac:dyDescent="0.25">
      <c r="A8" s="14"/>
      <c r="B8" s="141"/>
      <c r="C8" s="143"/>
      <c r="D8" s="144"/>
      <c r="E8" s="140"/>
      <c r="F8" s="140"/>
      <c r="G8" s="145" t="s">
        <v>717</v>
      </c>
      <c r="H8" s="140"/>
      <c r="I8" s="140"/>
      <c r="J8" s="140"/>
      <c r="K8" s="140"/>
      <c r="L8" s="140"/>
      <c r="M8" s="140"/>
      <c r="N8" s="18"/>
      <c r="O8" s="42" t="s">
        <v>485</v>
      </c>
    </row>
    <row r="9" spans="1:15" ht="6" customHeight="1" x14ac:dyDescent="0.2">
      <c r="A9" s="14"/>
      <c r="N9" s="18"/>
      <c r="O9" s="42" t="s">
        <v>1058</v>
      </c>
    </row>
    <row r="10" spans="1:15" s="22" customFormat="1" x14ac:dyDescent="0.2">
      <c r="A10" s="20"/>
      <c r="B10" s="21" t="s">
        <v>718</v>
      </c>
      <c r="C10" s="250"/>
      <c r="D10" s="251"/>
      <c r="E10" s="251"/>
      <c r="F10" s="251"/>
      <c r="G10" s="251"/>
      <c r="H10" s="251"/>
      <c r="I10" s="251"/>
      <c r="J10" s="251"/>
      <c r="K10" s="251"/>
      <c r="L10" s="252"/>
      <c r="M10" s="20" t="str">
        <f>IF(ISBLANK(DeptName),"-",VLOOKUP(DeptName,List!A1:E429,2,0))</f>
        <v>-</v>
      </c>
      <c r="O10" s="42" t="s">
        <v>1061</v>
      </c>
    </row>
    <row r="11" spans="1:15" s="22" customFormat="1" ht="6" customHeight="1" x14ac:dyDescent="0.2">
      <c r="A11" s="20"/>
      <c r="B11" s="23"/>
      <c r="C11" s="24"/>
      <c r="D11" s="24"/>
      <c r="E11" s="24"/>
      <c r="F11" s="24"/>
      <c r="G11" s="24"/>
      <c r="H11" s="24"/>
      <c r="I11" s="24"/>
      <c r="J11" s="24"/>
      <c r="K11" s="24"/>
      <c r="N11" s="25"/>
      <c r="O11" s="42" t="s">
        <v>505</v>
      </c>
    </row>
    <row r="12" spans="1:15" s="22" customFormat="1" x14ac:dyDescent="0.2">
      <c r="A12" s="20"/>
      <c r="B12" s="26" t="s">
        <v>719</v>
      </c>
      <c r="C12" s="239" t="str">
        <f>IF(ISBLANK(DeptName),"",VLOOKUP(DeptName,List!A2:E429,3,0))</f>
        <v/>
      </c>
      <c r="D12" s="240"/>
      <c r="E12" s="241"/>
      <c r="F12" s="152"/>
      <c r="G12" s="27"/>
      <c r="H12" s="28" t="s">
        <v>720</v>
      </c>
      <c r="I12" s="239" t="str">
        <f>IF(ISBLANK(DeptName),"",VLOOKUP(DeptName,List!A2:E429,5,0))</f>
        <v/>
      </c>
      <c r="J12" s="240"/>
      <c r="K12" s="240"/>
      <c r="L12" s="241"/>
      <c r="M12" s="19"/>
      <c r="N12" s="25"/>
      <c r="O12" s="42" t="s">
        <v>507</v>
      </c>
    </row>
    <row r="13" spans="1:15" s="22" customFormat="1" x14ac:dyDescent="0.2">
      <c r="A13" s="20"/>
      <c r="B13" s="26" t="s">
        <v>721</v>
      </c>
      <c r="C13" s="239"/>
      <c r="D13" s="240"/>
      <c r="E13" s="241"/>
      <c r="F13" s="152"/>
      <c r="G13" s="27"/>
      <c r="H13" s="28" t="s">
        <v>722</v>
      </c>
      <c r="I13" s="253"/>
      <c r="J13" s="254"/>
      <c r="K13" s="240"/>
      <c r="L13" s="241"/>
      <c r="M13" s="19"/>
      <c r="N13" s="25"/>
      <c r="O13" s="42" t="s">
        <v>1068</v>
      </c>
    </row>
    <row r="14" spans="1:15" ht="6" customHeight="1" x14ac:dyDescent="0.2">
      <c r="A14" s="14"/>
      <c r="C14" s="29"/>
      <c r="N14" s="18"/>
      <c r="O14" s="42" t="s">
        <v>1073</v>
      </c>
    </row>
    <row r="15" spans="1:15" x14ac:dyDescent="0.2">
      <c r="A15" s="14"/>
      <c r="C15" s="14" t="s">
        <v>724</v>
      </c>
      <c r="D15" s="14" t="s">
        <v>38</v>
      </c>
      <c r="M15" s="18"/>
      <c r="N15" s="18"/>
      <c r="O15" s="42" t="s">
        <v>812</v>
      </c>
    </row>
    <row r="16" spans="1:15" ht="12.75" customHeight="1" x14ac:dyDescent="0.2">
      <c r="A16" s="14"/>
      <c r="B16" s="89" t="s">
        <v>723</v>
      </c>
      <c r="C16" s="53" t="str">
        <f>IF(MIN('Data Entry'!C8:BA8)=0,"",MIN('Data Entry'!C8:BA8))</f>
        <v/>
      </c>
      <c r="D16" s="53" t="str">
        <f>IF(MAX('Data Entry'!C8:BA8)=0,"",MAX('Data Entry'!C8:BA8))</f>
        <v/>
      </c>
      <c r="G16" s="255" t="s">
        <v>725</v>
      </c>
      <c r="H16" s="256"/>
      <c r="I16" s="41">
        <f>MAX('Data Entry'!$BE$8:$BE$9)</f>
        <v>0</v>
      </c>
      <c r="L16" s="48"/>
      <c r="M16" s="171" t="s">
        <v>1569</v>
      </c>
      <c r="N16" s="18"/>
      <c r="O16" s="42" t="s">
        <v>55</v>
      </c>
    </row>
    <row r="17" spans="1:15" ht="6" customHeight="1" thickBot="1" x14ac:dyDescent="0.25">
      <c r="A17" s="14"/>
      <c r="B17" s="30"/>
      <c r="C17" s="30"/>
      <c r="D17" s="30"/>
      <c r="E17" s="245"/>
      <c r="F17" s="245"/>
      <c r="G17" s="245"/>
      <c r="H17" s="245"/>
      <c r="I17" s="245"/>
      <c r="J17" s="245"/>
      <c r="K17" s="245"/>
      <c r="L17" s="30"/>
      <c r="M17" s="30"/>
      <c r="N17" s="18"/>
      <c r="O17" s="42" t="s">
        <v>815</v>
      </c>
    </row>
    <row r="18" spans="1:15" ht="6" customHeight="1" x14ac:dyDescent="0.2">
      <c r="B18" s="31"/>
      <c r="C18" s="32"/>
      <c r="O18" s="42" t="s">
        <v>819</v>
      </c>
    </row>
    <row r="19" spans="1:15" x14ac:dyDescent="0.2">
      <c r="B19" s="135"/>
      <c r="C19" s="267" t="s">
        <v>726</v>
      </c>
      <c r="D19" s="267"/>
      <c r="E19" s="267"/>
      <c r="F19" s="267"/>
      <c r="G19" s="148"/>
      <c r="I19" s="148"/>
      <c r="J19" s="246" t="s">
        <v>1016</v>
      </c>
      <c r="K19" s="247"/>
      <c r="L19" s="247"/>
      <c r="M19" s="248"/>
      <c r="O19" s="42" t="s">
        <v>823</v>
      </c>
    </row>
    <row r="20" spans="1:15" s="49" customFormat="1" ht="38.25" x14ac:dyDescent="0.2">
      <c r="B20" s="130"/>
      <c r="C20" s="188" t="s">
        <v>450</v>
      </c>
      <c r="D20" s="188" t="s">
        <v>451</v>
      </c>
      <c r="E20" s="188" t="s">
        <v>452</v>
      </c>
      <c r="F20" s="183" t="s">
        <v>453</v>
      </c>
      <c r="G20" s="151"/>
      <c r="H20" s="266"/>
      <c r="I20" s="266"/>
      <c r="J20" s="186" t="s">
        <v>739</v>
      </c>
      <c r="K20" s="186" t="s">
        <v>741</v>
      </c>
      <c r="L20" s="186" t="s">
        <v>648</v>
      </c>
      <c r="M20" s="187"/>
      <c r="O20" s="42" t="s">
        <v>825</v>
      </c>
    </row>
    <row r="21" spans="1:15" s="49" customFormat="1" x14ac:dyDescent="0.2">
      <c r="B21" s="189" t="s">
        <v>728</v>
      </c>
      <c r="C21" s="41">
        <f>'Data Entry'!$BF$11+'Data Entry'!$BG$11</f>
        <v>0</v>
      </c>
      <c r="D21" s="41">
        <f>'Data Entry'!BG11</f>
        <v>0</v>
      </c>
      <c r="E21" s="41">
        <f>'Data Entry'!BF11</f>
        <v>0</v>
      </c>
      <c r="F21" s="41">
        <f>'Data Entry'!BH11</f>
        <v>0</v>
      </c>
      <c r="G21" s="130"/>
      <c r="H21" s="262" t="s">
        <v>795</v>
      </c>
      <c r="I21" s="262"/>
      <c r="J21" s="150" t="str">
        <f>IF($I$16&gt;0,('Data Entry'!BJ12),"")</f>
        <v/>
      </c>
      <c r="K21" s="147" t="str">
        <f>IF($I$16&gt;0,('Data Entry'!BL12),"")</f>
        <v/>
      </c>
      <c r="L21" s="147" t="str">
        <f>IF($I$16&gt;0,('Data Entry'!BM12),"")</f>
        <v/>
      </c>
      <c r="M21" s="137"/>
      <c r="O21" s="42" t="s">
        <v>828</v>
      </c>
    </row>
    <row r="22" spans="1:15" s="49" customFormat="1" x14ac:dyDescent="0.2">
      <c r="B22" s="127"/>
      <c r="C22" s="128"/>
      <c r="D22" s="128"/>
      <c r="E22" s="130"/>
      <c r="F22" s="130"/>
      <c r="G22" s="130"/>
      <c r="H22" s="242" t="s">
        <v>1050</v>
      </c>
      <c r="I22" s="243"/>
      <c r="J22" s="147" t="str">
        <f>IF('Data Entry'!$BJ12&gt;0,'Data Entry'!BJ13,"")</f>
        <v/>
      </c>
      <c r="K22" s="147" t="str">
        <f>IF('Data Entry'!$BJ12&gt;0,'Data Entry'!BL13,"")</f>
        <v/>
      </c>
      <c r="L22" s="147" t="str">
        <f>IF('Data Entry'!$BJ12&gt;0,'Data Entry'!BS13,"")</f>
        <v/>
      </c>
      <c r="M22" s="137"/>
      <c r="O22" s="42" t="s">
        <v>1082</v>
      </c>
    </row>
    <row r="23" spans="1:15" s="49" customFormat="1" ht="25.5" x14ac:dyDescent="0.2">
      <c r="B23" s="189" t="s">
        <v>729</v>
      </c>
      <c r="C23" s="190" t="s">
        <v>399</v>
      </c>
      <c r="D23" s="190" t="s">
        <v>400</v>
      </c>
      <c r="E23" s="191" t="s">
        <v>387</v>
      </c>
      <c r="F23" s="189" t="s">
        <v>1014</v>
      </c>
      <c r="G23" s="130"/>
      <c r="H23" s="263" t="s">
        <v>527</v>
      </c>
      <c r="I23" s="263"/>
      <c r="J23" s="149" t="str">
        <f>IF($I$16&gt;0,('Data Entry'!BJ28),"")</f>
        <v/>
      </c>
      <c r="K23" s="131"/>
      <c r="L23" s="149" t="str">
        <f>IF($I$16&gt;0,('Data Entry'!BM28),"")</f>
        <v/>
      </c>
      <c r="M23" s="131"/>
      <c r="O23" s="42" t="s">
        <v>1084</v>
      </c>
    </row>
    <row r="24" spans="1:15" s="49" customFormat="1" x14ac:dyDescent="0.2">
      <c r="B24" s="189" t="s">
        <v>730</v>
      </c>
      <c r="C24" s="41">
        <f>'Data Entry'!BF38</f>
        <v>0</v>
      </c>
      <c r="D24" s="41">
        <f>'Data Entry'!BF37</f>
        <v>0</v>
      </c>
      <c r="E24" s="41">
        <f>'Data Entry'!BF$36</f>
        <v>0</v>
      </c>
      <c r="F24" s="41">
        <f>'Data Entry'!BF39</f>
        <v>0</v>
      </c>
      <c r="G24" s="130"/>
      <c r="O24" s="42" t="s">
        <v>1085</v>
      </c>
    </row>
    <row r="25" spans="1:15" s="49" customFormat="1" x14ac:dyDescent="0.2">
      <c r="B25" s="189" t="s">
        <v>395</v>
      </c>
      <c r="C25" s="41">
        <f>'Data Entry'!BG38</f>
        <v>0</v>
      </c>
      <c r="D25" s="41">
        <f>'Data Entry'!BG37</f>
        <v>0</v>
      </c>
      <c r="E25" s="41">
        <f>'Data Entry'!BG$36</f>
        <v>0</v>
      </c>
      <c r="F25" s="41">
        <f>'Data Entry'!BG39</f>
        <v>0</v>
      </c>
      <c r="G25" s="130"/>
      <c r="J25" s="186" t="s">
        <v>739</v>
      </c>
      <c r="K25" s="186" t="s">
        <v>741</v>
      </c>
      <c r="L25" s="186" t="s">
        <v>746</v>
      </c>
      <c r="M25" s="186" t="s">
        <v>796</v>
      </c>
      <c r="O25" s="42" t="s">
        <v>834</v>
      </c>
    </row>
    <row r="26" spans="1:15" s="49" customFormat="1" ht="12.75" customHeight="1" x14ac:dyDescent="0.2">
      <c r="B26" s="189" t="s">
        <v>396</v>
      </c>
      <c r="C26" s="41">
        <f>'Data Entry'!BH38</f>
        <v>0</v>
      </c>
      <c r="D26" s="41">
        <f>'Data Entry'!BH37</f>
        <v>0</v>
      </c>
      <c r="E26" s="41">
        <f>'Data Entry'!BH$36</f>
        <v>0</v>
      </c>
      <c r="F26" s="41">
        <f>'Data Entry'!BH39</f>
        <v>0</v>
      </c>
      <c r="G26" s="130"/>
      <c r="H26" s="273" t="s">
        <v>1015</v>
      </c>
      <c r="I26" s="274"/>
      <c r="J26" s="257" t="str">
        <f>IF($I$16&gt;0,'Data Entry'!BJ16,"")</f>
        <v/>
      </c>
      <c r="K26" s="257" t="str">
        <f>IF($I$16&gt;0,'Data Entry'!BL16,"")</f>
        <v/>
      </c>
      <c r="L26" s="257" t="str">
        <f>IF($I$16&gt;0,'Data Entry'!BP16,"")</f>
        <v/>
      </c>
      <c r="M26" s="257" t="str">
        <f>IF($I$16&gt;0,'Data Entry'!BQ16,"")</f>
        <v/>
      </c>
      <c r="O26" s="42" t="s">
        <v>1087</v>
      </c>
    </row>
    <row r="27" spans="1:15" s="49" customFormat="1" ht="12.75" customHeight="1" x14ac:dyDescent="0.2">
      <c r="B27" s="189" t="s">
        <v>397</v>
      </c>
      <c r="C27" s="41">
        <f>'Data Entry'!BJ38</f>
        <v>0</v>
      </c>
      <c r="D27" s="41">
        <f>'Data Entry'!BJ37</f>
        <v>0</v>
      </c>
      <c r="E27" s="41">
        <f>'Data Entry'!BJ$36</f>
        <v>0</v>
      </c>
      <c r="F27" s="41">
        <f>'Data Entry'!BJ39</f>
        <v>0</v>
      </c>
      <c r="G27" s="130"/>
      <c r="H27" s="275"/>
      <c r="I27" s="276"/>
      <c r="J27" s="258"/>
      <c r="K27" s="258"/>
      <c r="L27" s="258"/>
      <c r="M27" s="258"/>
      <c r="O27" s="42" t="s">
        <v>841</v>
      </c>
    </row>
    <row r="28" spans="1:15" s="49" customFormat="1" x14ac:dyDescent="0.2">
      <c r="B28" s="189" t="s">
        <v>527</v>
      </c>
      <c r="C28" s="190" t="s">
        <v>399</v>
      </c>
      <c r="D28" s="190" t="s">
        <v>400</v>
      </c>
      <c r="E28" s="190" t="s">
        <v>387</v>
      </c>
      <c r="F28" s="189"/>
      <c r="G28" s="130"/>
      <c r="O28" s="42" t="s">
        <v>1088</v>
      </c>
    </row>
    <row r="29" spans="1:15" s="49" customFormat="1" x14ac:dyDescent="0.2">
      <c r="B29" s="189" t="s">
        <v>37</v>
      </c>
      <c r="C29" s="41">
        <f>'Data Entry'!BH42</f>
        <v>0</v>
      </c>
      <c r="D29" s="41">
        <f>'Data Entry'!BH41</f>
        <v>0</v>
      </c>
      <c r="E29" s="41">
        <f>'Data Entry'!BH40</f>
        <v>0</v>
      </c>
      <c r="F29" s="133"/>
      <c r="G29" s="130"/>
      <c r="H29" s="129"/>
      <c r="I29" s="129"/>
      <c r="J29" s="182" t="s">
        <v>739</v>
      </c>
      <c r="K29" s="182" t="s">
        <v>741</v>
      </c>
      <c r="L29" s="182" t="s">
        <v>742</v>
      </c>
      <c r="M29" s="185"/>
      <c r="O29" s="42" t="s">
        <v>1092</v>
      </c>
    </row>
    <row r="30" spans="1:15" s="49" customFormat="1" ht="12.95" customHeight="1" x14ac:dyDescent="0.2">
      <c r="B30" s="189" t="s">
        <v>398</v>
      </c>
      <c r="C30" s="41">
        <f>'Data Entry'!BJ42</f>
        <v>0</v>
      </c>
      <c r="D30" s="41">
        <f>'Data Entry'!BJ41</f>
        <v>0</v>
      </c>
      <c r="E30" s="41">
        <f>'Data Entry'!BJ40</f>
        <v>0</v>
      </c>
      <c r="F30" s="133"/>
      <c r="G30" s="130"/>
      <c r="H30" s="264" t="s">
        <v>392</v>
      </c>
      <c r="I30" s="264"/>
      <c r="J30" s="265">
        <f>'Data Entry'!BJ20</f>
        <v>0</v>
      </c>
      <c r="K30" s="265">
        <f>'Data Entry'!BL20</f>
        <v>0</v>
      </c>
      <c r="L30" s="265">
        <f>'Data Entry'!BS20</f>
        <v>0</v>
      </c>
      <c r="M30" s="268"/>
      <c r="O30" s="42" t="s">
        <v>1093</v>
      </c>
    </row>
    <row r="31" spans="1:15" s="49" customFormat="1" x14ac:dyDescent="0.2">
      <c r="H31" s="264"/>
      <c r="I31" s="264"/>
      <c r="J31" s="265"/>
      <c r="K31" s="265"/>
      <c r="L31" s="265"/>
      <c r="M31" s="268"/>
      <c r="O31" s="42" t="s">
        <v>1095</v>
      </c>
    </row>
    <row r="32" spans="1:15" s="49" customFormat="1" ht="26.1" customHeight="1" thickBot="1" x14ac:dyDescent="0.25">
      <c r="B32" s="127"/>
      <c r="C32" s="183" t="s">
        <v>763</v>
      </c>
      <c r="D32" s="183" t="s">
        <v>764</v>
      </c>
      <c r="E32" s="183" t="s">
        <v>742</v>
      </c>
      <c r="F32" s="183"/>
      <c r="H32" s="193" t="s">
        <v>1506</v>
      </c>
      <c r="O32" s="42" t="s">
        <v>1097</v>
      </c>
    </row>
    <row r="33" spans="2:15" s="49" customFormat="1" ht="25.5" customHeight="1" thickBot="1" x14ac:dyDescent="0.25">
      <c r="B33" s="189" t="s">
        <v>762</v>
      </c>
      <c r="C33" s="41">
        <f>'Data Entry'!BN14</f>
        <v>0</v>
      </c>
      <c r="D33" s="41">
        <f>'Data Entry'!BO14</f>
        <v>0</v>
      </c>
      <c r="E33" s="41">
        <f>'Data Entry'!BS14</f>
        <v>0</v>
      </c>
      <c r="F33" s="133"/>
      <c r="H33" s="269" t="s">
        <v>1505</v>
      </c>
      <c r="I33" s="270"/>
      <c r="J33" s="270"/>
      <c r="K33" s="270"/>
      <c r="L33" s="270"/>
      <c r="M33" s="201"/>
      <c r="O33" s="42" t="s">
        <v>511</v>
      </c>
    </row>
    <row r="34" spans="2:15" s="49" customFormat="1" x14ac:dyDescent="0.2">
      <c r="B34" s="127"/>
      <c r="C34" s="128"/>
      <c r="D34" s="128"/>
      <c r="E34" s="130"/>
      <c r="F34" s="130"/>
      <c r="G34" s="128"/>
      <c r="J34" s="272"/>
      <c r="K34" s="272"/>
      <c r="L34" s="272"/>
      <c r="M34" s="272"/>
      <c r="O34" s="42" t="s">
        <v>515</v>
      </c>
    </row>
    <row r="35" spans="2:15" s="49" customFormat="1" ht="38.25" x14ac:dyDescent="0.2">
      <c r="B35" s="127"/>
      <c r="C35" s="183" t="s">
        <v>1009</v>
      </c>
      <c r="D35" s="183" t="s">
        <v>1010</v>
      </c>
      <c r="E35" s="182" t="s">
        <v>1011</v>
      </c>
      <c r="F35" s="182"/>
      <c r="H35" s="180"/>
      <c r="I35" s="180"/>
      <c r="J35" s="192" t="s">
        <v>1501</v>
      </c>
      <c r="K35" s="188" t="s">
        <v>1502</v>
      </c>
      <c r="L35" s="188" t="s">
        <v>1503</v>
      </c>
      <c r="M35" s="188" t="s">
        <v>1504</v>
      </c>
      <c r="O35" s="42" t="s">
        <v>531</v>
      </c>
    </row>
    <row r="36" spans="2:15" s="49" customFormat="1" ht="12.75" customHeight="1" x14ac:dyDescent="0.2">
      <c r="B36" s="189" t="s">
        <v>731</v>
      </c>
      <c r="C36" s="41">
        <f>'Data Entry'!BJ17</f>
        <v>0</v>
      </c>
      <c r="D36" s="41">
        <f>'Data Entry'!BJ18</f>
        <v>0</v>
      </c>
      <c r="E36" s="134"/>
      <c r="F36" s="134"/>
      <c r="H36" s="244" t="s">
        <v>1500</v>
      </c>
      <c r="I36" s="244"/>
      <c r="J36" s="184">
        <f>'Data Entry'!BF44</f>
        <v>0</v>
      </c>
      <c r="K36" s="184">
        <f>'Data Entry'!BG44</f>
        <v>0</v>
      </c>
      <c r="L36" s="184">
        <f>'Data Entry'!BH44</f>
        <v>0</v>
      </c>
      <c r="M36" s="184">
        <f>'Data Entry'!BJ44</f>
        <v>0</v>
      </c>
      <c r="O36" s="42" t="s">
        <v>490</v>
      </c>
    </row>
    <row r="37" spans="2:15" s="49" customFormat="1" ht="12.75" customHeight="1" x14ac:dyDescent="0.2">
      <c r="B37" s="189" t="s">
        <v>394</v>
      </c>
      <c r="C37" s="133"/>
      <c r="D37" s="134"/>
      <c r="E37" s="41">
        <f>'Data Entry'!BJ19</f>
        <v>0</v>
      </c>
      <c r="F37" s="134"/>
      <c r="H37" s="181"/>
      <c r="I37" s="181"/>
      <c r="J37" s="181"/>
      <c r="K37" s="181"/>
      <c r="L37" s="181"/>
      <c r="M37" s="181"/>
      <c r="O37" s="42" t="s">
        <v>1104</v>
      </c>
    </row>
    <row r="38" spans="2:15" s="49" customFormat="1" ht="12.75" customHeight="1" x14ac:dyDescent="0.2">
      <c r="B38" s="189" t="s">
        <v>393</v>
      </c>
      <c r="C38" s="133"/>
      <c r="D38" s="41">
        <f>'Data Entry'!BJ21</f>
        <v>0</v>
      </c>
      <c r="E38" s="134"/>
      <c r="F38" s="134"/>
      <c r="H38" s="179" t="s">
        <v>797</v>
      </c>
      <c r="I38" s="181"/>
      <c r="J38" s="181"/>
      <c r="K38" s="181"/>
      <c r="L38" s="181"/>
      <c r="M38" s="181"/>
      <c r="O38" s="42" t="s">
        <v>60</v>
      </c>
    </row>
    <row r="39" spans="2:15" s="49" customFormat="1" ht="12.75" customHeight="1" x14ac:dyDescent="0.2">
      <c r="B39" s="189" t="s">
        <v>766</v>
      </c>
      <c r="C39" s="41">
        <f>'Data Entry'!BJ22</f>
        <v>0</v>
      </c>
      <c r="D39" s="41">
        <f>'Data Entry'!BJ23</f>
        <v>0</v>
      </c>
      <c r="E39" s="134"/>
      <c r="F39" s="134"/>
      <c r="H39" s="271"/>
      <c r="I39" s="271"/>
      <c r="J39" s="271"/>
      <c r="K39" s="271"/>
      <c r="L39" s="271"/>
      <c r="M39" s="271"/>
      <c r="O39" s="42" t="s">
        <v>849</v>
      </c>
    </row>
    <row r="40" spans="2:15" s="49" customFormat="1" ht="12.75" customHeight="1" x14ac:dyDescent="0.2">
      <c r="B40" s="189" t="s">
        <v>765</v>
      </c>
      <c r="C40" s="41">
        <f>'Data Entry'!BJ24</f>
        <v>0</v>
      </c>
      <c r="D40" s="41">
        <f>'Data Entry'!BJ25</f>
        <v>0</v>
      </c>
      <c r="E40" s="134"/>
      <c r="F40" s="134"/>
      <c r="H40" s="271"/>
      <c r="I40" s="271"/>
      <c r="J40" s="271"/>
      <c r="K40" s="271"/>
      <c r="L40" s="271"/>
      <c r="M40" s="271"/>
      <c r="O40" s="42" t="s">
        <v>853</v>
      </c>
    </row>
    <row r="41" spans="2:15" s="49" customFormat="1" ht="12.95" customHeight="1" x14ac:dyDescent="0.2">
      <c r="B41" s="127"/>
      <c r="C41" s="128"/>
      <c r="D41" s="128"/>
      <c r="E41" s="128"/>
      <c r="F41" s="128"/>
      <c r="G41" s="130"/>
      <c r="H41" s="271"/>
      <c r="I41" s="271"/>
      <c r="J41" s="271"/>
      <c r="K41" s="271"/>
      <c r="L41" s="271"/>
      <c r="M41" s="271"/>
      <c r="O41" s="42" t="s">
        <v>1107</v>
      </c>
    </row>
    <row r="42" spans="2:15" s="49" customFormat="1" ht="24" customHeight="1" x14ac:dyDescent="0.2">
      <c r="B42" s="127"/>
      <c r="C42" s="182" t="s">
        <v>1009</v>
      </c>
      <c r="D42" s="183" t="s">
        <v>1010</v>
      </c>
      <c r="E42" s="182" t="s">
        <v>742</v>
      </c>
      <c r="F42" s="182"/>
      <c r="H42" s="271"/>
      <c r="I42" s="271"/>
      <c r="J42" s="271"/>
      <c r="K42" s="271"/>
      <c r="L42" s="271"/>
      <c r="M42" s="271"/>
      <c r="O42" s="42" t="s">
        <v>1109</v>
      </c>
    </row>
    <row r="43" spans="2:15" s="49" customFormat="1" ht="25.5" x14ac:dyDescent="0.2">
      <c r="B43" s="189" t="s">
        <v>784</v>
      </c>
      <c r="C43" s="41">
        <f>'Data Entry'!BJ26</f>
        <v>0</v>
      </c>
      <c r="D43" s="41">
        <f>'Data Entry'!BJ27</f>
        <v>0</v>
      </c>
      <c r="E43" s="41">
        <f>'Data Entry'!BS26</f>
        <v>0</v>
      </c>
      <c r="F43" s="133"/>
      <c r="H43" s="271"/>
      <c r="I43" s="271"/>
      <c r="J43" s="271"/>
      <c r="K43" s="271"/>
      <c r="L43" s="271"/>
      <c r="M43" s="271"/>
      <c r="O43" s="42" t="s">
        <v>62</v>
      </c>
    </row>
    <row r="44" spans="2:15" s="49" customFormat="1" ht="12.75" customHeight="1" x14ac:dyDescent="0.2">
      <c r="B44" s="127"/>
      <c r="C44" s="128"/>
      <c r="D44" s="128"/>
      <c r="E44" s="128"/>
      <c r="F44" s="128"/>
      <c r="H44" s="271"/>
      <c r="I44" s="271"/>
      <c r="J44" s="271"/>
      <c r="K44" s="271"/>
      <c r="L44" s="271"/>
      <c r="M44" s="271"/>
      <c r="O44" s="42" t="s">
        <v>1114</v>
      </c>
    </row>
    <row r="45" spans="2:15" s="49" customFormat="1" ht="12.75" customHeight="1" x14ac:dyDescent="0.2">
      <c r="B45" s="127"/>
      <c r="C45" s="190" t="s">
        <v>739</v>
      </c>
      <c r="D45" s="191" t="s">
        <v>741</v>
      </c>
      <c r="E45" s="190" t="s">
        <v>648</v>
      </c>
      <c r="F45" s="190" t="s">
        <v>742</v>
      </c>
      <c r="H45" s="271"/>
      <c r="I45" s="271"/>
      <c r="J45" s="271"/>
      <c r="K45" s="271"/>
      <c r="L45" s="271"/>
      <c r="M45" s="271"/>
      <c r="O45" s="42" t="s">
        <v>855</v>
      </c>
    </row>
    <row r="46" spans="2:15" s="49" customFormat="1" ht="26.1" customHeight="1" x14ac:dyDescent="0.2">
      <c r="B46" s="189" t="s">
        <v>793</v>
      </c>
      <c r="C46" s="41">
        <f>'Data Entry'!BJ30</f>
        <v>0</v>
      </c>
      <c r="D46" s="41">
        <f>'Data Entry'!BL30</f>
        <v>0</v>
      </c>
      <c r="E46" s="41">
        <f>'Data Entry'!BM30</f>
        <v>0</v>
      </c>
      <c r="F46" s="41">
        <f>'Data Entry'!BS30+'Data Entry'!BR30</f>
        <v>0</v>
      </c>
      <c r="H46" s="271"/>
      <c r="I46" s="271"/>
      <c r="J46" s="271"/>
      <c r="K46" s="271"/>
      <c r="L46" s="271"/>
      <c r="M46" s="271"/>
      <c r="O46" s="42" t="s">
        <v>859</v>
      </c>
    </row>
    <row r="47" spans="2:15" s="49" customFormat="1" ht="12.95" customHeight="1" x14ac:dyDescent="0.25">
      <c r="B47" s="261" t="s">
        <v>794</v>
      </c>
      <c r="C47" s="261"/>
      <c r="D47" s="261"/>
      <c r="H47" s="49" t="s">
        <v>798</v>
      </c>
      <c r="L47" s="132"/>
      <c r="M47" s="132"/>
      <c r="O47" s="42" t="s">
        <v>863</v>
      </c>
    </row>
    <row r="48" spans="2:15" s="49" customFormat="1" ht="12.75" customHeight="1" x14ac:dyDescent="0.25">
      <c r="H48" s="260" t="s">
        <v>799</v>
      </c>
      <c r="I48" s="260"/>
      <c r="J48" s="260"/>
      <c r="K48" s="260"/>
      <c r="L48" s="132"/>
      <c r="M48" s="132"/>
      <c r="O48" s="42" t="s">
        <v>866</v>
      </c>
    </row>
    <row r="49" spans="2:15" s="49" customFormat="1" ht="12.75" customHeight="1" x14ac:dyDescent="0.25">
      <c r="H49" s="132"/>
      <c r="I49" s="132"/>
      <c r="J49" s="132"/>
      <c r="K49" s="132"/>
      <c r="L49" s="132"/>
      <c r="M49" s="132"/>
      <c r="O49" s="42" t="s">
        <v>871</v>
      </c>
    </row>
    <row r="50" spans="2:15" s="49" customFormat="1" ht="12.75" customHeight="1" x14ac:dyDescent="0.25">
      <c r="H50" s="132"/>
      <c r="I50" s="132"/>
      <c r="J50" s="132"/>
      <c r="K50" s="132"/>
      <c r="L50" s="132"/>
      <c r="M50" s="132"/>
      <c r="O50" s="42" t="s">
        <v>875</v>
      </c>
    </row>
    <row r="51" spans="2:15" s="49" customFormat="1" ht="12.75" customHeight="1" x14ac:dyDescent="0.25">
      <c r="H51" s="132"/>
      <c r="I51" s="132"/>
      <c r="J51" s="132"/>
      <c r="K51" s="132"/>
      <c r="L51" s="132"/>
      <c r="M51" s="132"/>
      <c r="O51" s="42" t="s">
        <v>533</v>
      </c>
    </row>
    <row r="52" spans="2:15" s="49" customFormat="1" ht="12.75" customHeight="1" x14ac:dyDescent="0.25">
      <c r="H52" s="132"/>
      <c r="I52" s="132"/>
      <c r="J52" s="132"/>
      <c r="K52" s="132"/>
      <c r="L52" s="132"/>
      <c r="M52" s="132"/>
      <c r="O52" s="42" t="s">
        <v>1118</v>
      </c>
    </row>
    <row r="53" spans="2:15" s="136" customFormat="1" ht="5.0999999999999996" customHeight="1" x14ac:dyDescent="0.2">
      <c r="O53" s="42" t="s">
        <v>1121</v>
      </c>
    </row>
    <row r="54" spans="2:15" s="49" customFormat="1" ht="12.75" customHeight="1" x14ac:dyDescent="0.2">
      <c r="O54" s="42" t="s">
        <v>1124</v>
      </c>
    </row>
    <row r="55" spans="2:15" s="49" customFormat="1" ht="12.75" customHeight="1" x14ac:dyDescent="0.2">
      <c r="O55" s="42" t="s">
        <v>1125</v>
      </c>
    </row>
    <row r="56" spans="2:15" s="49" customFormat="1" x14ac:dyDescent="0.2">
      <c r="O56" s="42" t="s">
        <v>1128</v>
      </c>
    </row>
    <row r="57" spans="2:15" x14ac:dyDescent="0.2">
      <c r="O57" s="42" t="s">
        <v>1129</v>
      </c>
    </row>
    <row r="58" spans="2:15" ht="6" customHeight="1" x14ac:dyDescent="0.2">
      <c r="B58" s="50"/>
      <c r="C58" s="50"/>
      <c r="D58" s="50"/>
      <c r="O58" s="42" t="s">
        <v>878</v>
      </c>
    </row>
    <row r="59" spans="2:15" x14ac:dyDescent="0.2">
      <c r="O59" s="42" t="s">
        <v>1132</v>
      </c>
    </row>
    <row r="60" spans="2:15" ht="12.75" customHeight="1" x14ac:dyDescent="0.2">
      <c r="O60" s="42" t="s">
        <v>880</v>
      </c>
    </row>
    <row r="61" spans="2:15" ht="12.75" customHeight="1" x14ac:dyDescent="0.2">
      <c r="O61" s="42" t="s">
        <v>1133</v>
      </c>
    </row>
    <row r="62" spans="2:15" ht="12.75" customHeight="1" x14ac:dyDescent="0.2">
      <c r="O62" s="42" t="s">
        <v>1134</v>
      </c>
    </row>
    <row r="63" spans="2:15" ht="12.75" customHeight="1" x14ac:dyDescent="0.2">
      <c r="O63" s="42" t="s">
        <v>884</v>
      </c>
    </row>
    <row r="64" spans="2:15" ht="12.75" customHeight="1" x14ac:dyDescent="0.2">
      <c r="O64" s="42" t="s">
        <v>887</v>
      </c>
    </row>
    <row r="65" spans="1:15" ht="12.75" customHeight="1" x14ac:dyDescent="0.2">
      <c r="O65" s="42" t="s">
        <v>1137</v>
      </c>
    </row>
    <row r="66" spans="1:15" ht="5.25" customHeight="1" x14ac:dyDescent="0.25">
      <c r="B66" s="52"/>
      <c r="C66" s="52"/>
      <c r="D66" s="52"/>
      <c r="G66" s="51"/>
      <c r="H66" s="51"/>
      <c r="O66" s="42" t="s">
        <v>891</v>
      </c>
    </row>
    <row r="67" spans="1:15" ht="6" customHeight="1" x14ac:dyDescent="0.2">
      <c r="O67" s="42" t="s">
        <v>893</v>
      </c>
    </row>
    <row r="68" spans="1:15" x14ac:dyDescent="0.2">
      <c r="A68" s="14"/>
      <c r="B68" s="259"/>
      <c r="C68" s="259"/>
      <c r="D68" s="259"/>
      <c r="E68" s="259"/>
      <c r="F68" s="259"/>
      <c r="G68" s="259"/>
      <c r="N68" s="18"/>
      <c r="O68" s="42" t="s">
        <v>895</v>
      </c>
    </row>
    <row r="69" spans="1:15" x14ac:dyDescent="0.2">
      <c r="O69" s="42" t="s">
        <v>1142</v>
      </c>
    </row>
    <row r="70" spans="1:15" x14ac:dyDescent="0.2">
      <c r="O70" s="42" t="s">
        <v>64</v>
      </c>
    </row>
    <row r="71" spans="1:15" x14ac:dyDescent="0.2">
      <c r="O71" s="42" t="s">
        <v>1145</v>
      </c>
    </row>
    <row r="72" spans="1:15" x14ac:dyDescent="0.2">
      <c r="O72" s="42" t="s">
        <v>537</v>
      </c>
    </row>
    <row r="73" spans="1:15" x14ac:dyDescent="0.2">
      <c r="O73" s="42" t="s">
        <v>543</v>
      </c>
    </row>
    <row r="74" spans="1:15" x14ac:dyDescent="0.2">
      <c r="O74" s="42" t="s">
        <v>1148</v>
      </c>
    </row>
    <row r="75" spans="1:15" x14ac:dyDescent="0.2">
      <c r="O75" s="42" t="s">
        <v>1151</v>
      </c>
    </row>
    <row r="76" spans="1:15" x14ac:dyDescent="0.2">
      <c r="O76" s="42" t="s">
        <v>1154</v>
      </c>
    </row>
    <row r="77" spans="1:15" x14ac:dyDescent="0.2">
      <c r="O77" s="42" t="s">
        <v>899</v>
      </c>
    </row>
    <row r="78" spans="1:15" x14ac:dyDescent="0.2">
      <c r="O78" s="42" t="s">
        <v>901</v>
      </c>
    </row>
    <row r="79" spans="1:15" x14ac:dyDescent="0.2">
      <c r="O79" s="42" t="s">
        <v>1155</v>
      </c>
    </row>
    <row r="80" spans="1:15" x14ac:dyDescent="0.2">
      <c r="O80" s="42" t="s">
        <v>1156</v>
      </c>
    </row>
    <row r="81" spans="15:15" x14ac:dyDescent="0.2">
      <c r="O81" s="42" t="s">
        <v>1159</v>
      </c>
    </row>
    <row r="82" spans="15:15" x14ac:dyDescent="0.2">
      <c r="O82" s="42" t="s">
        <v>1160</v>
      </c>
    </row>
    <row r="83" spans="15:15" x14ac:dyDescent="0.2">
      <c r="O83" s="42" t="s">
        <v>906</v>
      </c>
    </row>
    <row r="84" spans="15:15" x14ac:dyDescent="0.2">
      <c r="O84" s="42" t="s">
        <v>910</v>
      </c>
    </row>
    <row r="85" spans="15:15" x14ac:dyDescent="0.2">
      <c r="O85" s="42" t="s">
        <v>912</v>
      </c>
    </row>
    <row r="86" spans="15:15" x14ac:dyDescent="0.2">
      <c r="O86" s="42" t="s">
        <v>1164</v>
      </c>
    </row>
    <row r="87" spans="15:15" x14ac:dyDescent="0.2">
      <c r="O87" s="42" t="s">
        <v>67</v>
      </c>
    </row>
    <row r="88" spans="15:15" x14ac:dyDescent="0.2">
      <c r="O88" s="42" t="s">
        <v>916</v>
      </c>
    </row>
    <row r="89" spans="15:15" x14ac:dyDescent="0.2">
      <c r="O89" s="42" t="s">
        <v>69</v>
      </c>
    </row>
    <row r="90" spans="15:15" x14ac:dyDescent="0.2">
      <c r="O90" s="42" t="s">
        <v>919</v>
      </c>
    </row>
    <row r="91" spans="15:15" x14ac:dyDescent="0.2">
      <c r="O91" s="42" t="s">
        <v>923</v>
      </c>
    </row>
    <row r="92" spans="15:15" x14ac:dyDescent="0.2">
      <c r="O92" s="42" t="s">
        <v>926</v>
      </c>
    </row>
    <row r="93" spans="15:15" x14ac:dyDescent="0.2">
      <c r="O93" s="42" t="s">
        <v>928</v>
      </c>
    </row>
    <row r="94" spans="15:15" x14ac:dyDescent="0.2">
      <c r="O94" s="42" t="s">
        <v>931</v>
      </c>
    </row>
    <row r="95" spans="15:15" x14ac:dyDescent="0.2">
      <c r="O95" s="42" t="s">
        <v>935</v>
      </c>
    </row>
    <row r="96" spans="15:15" x14ac:dyDescent="0.2">
      <c r="O96" s="42" t="s">
        <v>937</v>
      </c>
    </row>
    <row r="97" spans="15:15" x14ac:dyDescent="0.2">
      <c r="O97" s="42" t="s">
        <v>1175</v>
      </c>
    </row>
    <row r="98" spans="15:15" x14ac:dyDescent="0.2">
      <c r="O98" s="42" t="s">
        <v>941</v>
      </c>
    </row>
    <row r="99" spans="15:15" x14ac:dyDescent="0.2">
      <c r="O99" s="42" t="s">
        <v>945</v>
      </c>
    </row>
    <row r="100" spans="15:15" x14ac:dyDescent="0.2">
      <c r="O100" s="42" t="s">
        <v>1177</v>
      </c>
    </row>
    <row r="101" spans="15:15" x14ac:dyDescent="0.2">
      <c r="O101" s="42" t="s">
        <v>948</v>
      </c>
    </row>
    <row r="102" spans="15:15" x14ac:dyDescent="0.2">
      <c r="O102" s="42" t="s">
        <v>1180</v>
      </c>
    </row>
    <row r="103" spans="15:15" x14ac:dyDescent="0.2">
      <c r="O103" s="42" t="s">
        <v>1182</v>
      </c>
    </row>
    <row r="104" spans="15:15" x14ac:dyDescent="0.2">
      <c r="O104" s="42" t="s">
        <v>1186</v>
      </c>
    </row>
    <row r="105" spans="15:15" x14ac:dyDescent="0.2">
      <c r="O105" s="42" t="s">
        <v>1189</v>
      </c>
    </row>
    <row r="106" spans="15:15" x14ac:dyDescent="0.2">
      <c r="O106" s="42" t="s">
        <v>1192</v>
      </c>
    </row>
    <row r="107" spans="15:15" x14ac:dyDescent="0.2">
      <c r="O107" s="42" t="s">
        <v>1196</v>
      </c>
    </row>
    <row r="108" spans="15:15" x14ac:dyDescent="0.2">
      <c r="O108" s="42" t="s">
        <v>1199</v>
      </c>
    </row>
    <row r="109" spans="15:15" x14ac:dyDescent="0.2">
      <c r="O109" s="42" t="s">
        <v>952</v>
      </c>
    </row>
    <row r="110" spans="15:15" x14ac:dyDescent="0.2">
      <c r="O110" s="42" t="s">
        <v>1203</v>
      </c>
    </row>
    <row r="111" spans="15:15" x14ac:dyDescent="0.2">
      <c r="O111" s="42" t="s">
        <v>955</v>
      </c>
    </row>
    <row r="112" spans="15:15" x14ac:dyDescent="0.2">
      <c r="O112" s="42" t="s">
        <v>957</v>
      </c>
    </row>
    <row r="113" spans="15:15" x14ac:dyDescent="0.2">
      <c r="O113" s="42" t="s">
        <v>57</v>
      </c>
    </row>
    <row r="114" spans="15:15" x14ac:dyDescent="0.2">
      <c r="O114" s="42" t="s">
        <v>73</v>
      </c>
    </row>
    <row r="115" spans="15:15" x14ac:dyDescent="0.2">
      <c r="O115" s="42" t="s">
        <v>961</v>
      </c>
    </row>
    <row r="116" spans="15:15" x14ac:dyDescent="0.2">
      <c r="O116" s="42" t="s">
        <v>965</v>
      </c>
    </row>
    <row r="117" spans="15:15" x14ac:dyDescent="0.2">
      <c r="O117" s="42" t="s">
        <v>1206</v>
      </c>
    </row>
    <row r="118" spans="15:15" x14ac:dyDescent="0.2">
      <c r="O118" s="42" t="s">
        <v>1209</v>
      </c>
    </row>
    <row r="119" spans="15:15" x14ac:dyDescent="0.2">
      <c r="O119" s="42" t="s">
        <v>967</v>
      </c>
    </row>
    <row r="120" spans="15:15" x14ac:dyDescent="0.2">
      <c r="O120" s="42" t="s">
        <v>969</v>
      </c>
    </row>
    <row r="121" spans="15:15" x14ac:dyDescent="0.2">
      <c r="O121" s="42" t="s">
        <v>105</v>
      </c>
    </row>
    <row r="122" spans="15:15" x14ac:dyDescent="0.2">
      <c r="O122" s="42" t="s">
        <v>1216</v>
      </c>
    </row>
    <row r="123" spans="15:15" x14ac:dyDescent="0.2">
      <c r="O123" s="42" t="s">
        <v>1220</v>
      </c>
    </row>
    <row r="124" spans="15:15" x14ac:dyDescent="0.2">
      <c r="O124" s="42" t="s">
        <v>1221</v>
      </c>
    </row>
    <row r="125" spans="15:15" x14ac:dyDescent="0.2">
      <c r="O125" s="42" t="s">
        <v>971</v>
      </c>
    </row>
    <row r="126" spans="15:15" x14ac:dyDescent="0.2">
      <c r="O126" s="42" t="s">
        <v>975</v>
      </c>
    </row>
    <row r="127" spans="15:15" x14ac:dyDescent="0.2">
      <c r="O127" s="42" t="s">
        <v>977</v>
      </c>
    </row>
    <row r="128" spans="15:15" x14ac:dyDescent="0.2">
      <c r="O128" s="42" t="s">
        <v>979</v>
      </c>
    </row>
    <row r="129" spans="15:15" x14ac:dyDescent="0.2">
      <c r="O129" s="42" t="s">
        <v>1224</v>
      </c>
    </row>
    <row r="130" spans="15:15" x14ac:dyDescent="0.2">
      <c r="O130" s="42" t="s">
        <v>981</v>
      </c>
    </row>
    <row r="131" spans="15:15" x14ac:dyDescent="0.2">
      <c r="O131" s="42" t="s">
        <v>1227</v>
      </c>
    </row>
    <row r="132" spans="15:15" x14ac:dyDescent="0.2">
      <c r="O132" s="42" t="s">
        <v>984</v>
      </c>
    </row>
    <row r="133" spans="15:15" x14ac:dyDescent="0.2">
      <c r="O133" s="42" t="s">
        <v>988</v>
      </c>
    </row>
    <row r="134" spans="15:15" x14ac:dyDescent="0.2">
      <c r="O134" s="42" t="s">
        <v>992</v>
      </c>
    </row>
    <row r="135" spans="15:15" x14ac:dyDescent="0.2">
      <c r="O135" s="42" t="s">
        <v>1233</v>
      </c>
    </row>
    <row r="136" spans="15:15" x14ac:dyDescent="0.2">
      <c r="O136" s="42" t="s">
        <v>1237</v>
      </c>
    </row>
    <row r="137" spans="15:15" x14ac:dyDescent="0.2">
      <c r="O137" s="42" t="s">
        <v>994</v>
      </c>
    </row>
    <row r="138" spans="15:15" x14ac:dyDescent="0.2">
      <c r="O138" s="42" t="s">
        <v>546</v>
      </c>
    </row>
    <row r="139" spans="15:15" x14ac:dyDescent="0.2">
      <c r="O139" s="42" t="s">
        <v>549</v>
      </c>
    </row>
    <row r="140" spans="15:15" x14ac:dyDescent="0.2">
      <c r="O140" s="42" t="s">
        <v>552</v>
      </c>
    </row>
    <row r="141" spans="15:15" x14ac:dyDescent="0.2">
      <c r="O141" s="42" t="s">
        <v>555</v>
      </c>
    </row>
    <row r="142" spans="15:15" x14ac:dyDescent="0.2">
      <c r="O142" s="42" t="s">
        <v>998</v>
      </c>
    </row>
    <row r="143" spans="15:15" x14ac:dyDescent="0.2">
      <c r="O143" s="42" t="s">
        <v>3</v>
      </c>
    </row>
    <row r="144" spans="15:15" x14ac:dyDescent="0.2">
      <c r="O144" s="42" t="s">
        <v>5</v>
      </c>
    </row>
    <row r="145" spans="15:15" x14ac:dyDescent="0.2">
      <c r="O145" s="42" t="s">
        <v>109</v>
      </c>
    </row>
    <row r="146" spans="15:15" x14ac:dyDescent="0.2">
      <c r="O146" s="42" t="s">
        <v>7</v>
      </c>
    </row>
    <row r="147" spans="15:15" x14ac:dyDescent="0.2">
      <c r="O147" s="42" t="s">
        <v>11</v>
      </c>
    </row>
    <row r="148" spans="15:15" x14ac:dyDescent="0.2">
      <c r="O148" s="42" t="s">
        <v>15</v>
      </c>
    </row>
    <row r="149" spans="15:15" x14ac:dyDescent="0.2">
      <c r="O149" s="42" t="s">
        <v>1244</v>
      </c>
    </row>
    <row r="150" spans="15:15" x14ac:dyDescent="0.2">
      <c r="O150" s="42" t="s">
        <v>1246</v>
      </c>
    </row>
    <row r="151" spans="15:15" x14ac:dyDescent="0.2">
      <c r="O151" s="42" t="s">
        <v>19</v>
      </c>
    </row>
    <row r="152" spans="15:15" x14ac:dyDescent="0.2">
      <c r="O152" s="42" t="s">
        <v>1252</v>
      </c>
    </row>
    <row r="153" spans="15:15" x14ac:dyDescent="0.2">
      <c r="O153" s="42" t="s">
        <v>21</v>
      </c>
    </row>
    <row r="154" spans="15:15" x14ac:dyDescent="0.2">
      <c r="O154" s="42" t="s">
        <v>1254</v>
      </c>
    </row>
    <row r="155" spans="15:15" x14ac:dyDescent="0.2">
      <c r="O155" s="42" t="s">
        <v>24</v>
      </c>
    </row>
    <row r="156" spans="15:15" x14ac:dyDescent="0.2">
      <c r="O156" s="42" t="s">
        <v>1255</v>
      </c>
    </row>
    <row r="157" spans="15:15" x14ac:dyDescent="0.2">
      <c r="O157" s="42" t="s">
        <v>28</v>
      </c>
    </row>
    <row r="158" spans="15:15" x14ac:dyDescent="0.2">
      <c r="O158" s="42" t="s">
        <v>32</v>
      </c>
    </row>
    <row r="159" spans="15:15" x14ac:dyDescent="0.2">
      <c r="O159" s="42" t="s">
        <v>1258</v>
      </c>
    </row>
    <row r="160" spans="15:15" x14ac:dyDescent="0.2">
      <c r="O160" s="42" t="s">
        <v>36</v>
      </c>
    </row>
    <row r="161" spans="15:15" x14ac:dyDescent="0.2">
      <c r="O161" s="42" t="s">
        <v>1263</v>
      </c>
    </row>
    <row r="162" spans="15:15" x14ac:dyDescent="0.2">
      <c r="O162" s="42" t="s">
        <v>1264</v>
      </c>
    </row>
    <row r="163" spans="15:15" x14ac:dyDescent="0.2">
      <c r="O163" s="42" t="s">
        <v>1265</v>
      </c>
    </row>
    <row r="164" spans="15:15" x14ac:dyDescent="0.2">
      <c r="O164" s="42" t="s">
        <v>1266</v>
      </c>
    </row>
    <row r="165" spans="15:15" x14ac:dyDescent="0.2">
      <c r="O165" s="42" t="s">
        <v>1268</v>
      </c>
    </row>
    <row r="166" spans="15:15" x14ac:dyDescent="0.2">
      <c r="O166" s="42" t="s">
        <v>1269</v>
      </c>
    </row>
    <row r="167" spans="15:15" x14ac:dyDescent="0.2">
      <c r="O167" s="42" t="s">
        <v>1270</v>
      </c>
    </row>
    <row r="168" spans="15:15" x14ac:dyDescent="0.2">
      <c r="O168" s="42" t="s">
        <v>149</v>
      </c>
    </row>
    <row r="169" spans="15:15" x14ac:dyDescent="0.2">
      <c r="O169" s="42" t="s">
        <v>1273</v>
      </c>
    </row>
    <row r="170" spans="15:15" x14ac:dyDescent="0.2">
      <c r="O170" s="42" t="s">
        <v>152</v>
      </c>
    </row>
    <row r="171" spans="15:15" x14ac:dyDescent="0.2">
      <c r="O171" s="42" t="s">
        <v>1276</v>
      </c>
    </row>
    <row r="172" spans="15:15" x14ac:dyDescent="0.2">
      <c r="O172" s="42" t="s">
        <v>1277</v>
      </c>
    </row>
    <row r="173" spans="15:15" x14ac:dyDescent="0.2">
      <c r="O173" s="42" t="s">
        <v>1278</v>
      </c>
    </row>
    <row r="174" spans="15:15" x14ac:dyDescent="0.2">
      <c r="O174" s="42" t="s">
        <v>1282</v>
      </c>
    </row>
    <row r="175" spans="15:15" x14ac:dyDescent="0.2">
      <c r="O175" s="42" t="s">
        <v>156</v>
      </c>
    </row>
    <row r="176" spans="15:15" x14ac:dyDescent="0.2">
      <c r="O176" s="42" t="s">
        <v>158</v>
      </c>
    </row>
    <row r="177" spans="15:15" x14ac:dyDescent="0.2">
      <c r="O177" s="42" t="s">
        <v>162</v>
      </c>
    </row>
    <row r="178" spans="15:15" x14ac:dyDescent="0.2">
      <c r="O178" s="42" t="s">
        <v>164</v>
      </c>
    </row>
    <row r="179" spans="15:15" x14ac:dyDescent="0.2">
      <c r="O179" s="42" t="s">
        <v>168</v>
      </c>
    </row>
    <row r="180" spans="15:15" x14ac:dyDescent="0.2">
      <c r="O180" s="42" t="s">
        <v>174</v>
      </c>
    </row>
    <row r="181" spans="15:15" x14ac:dyDescent="0.2">
      <c r="O181" s="42" t="s">
        <v>178</v>
      </c>
    </row>
    <row r="182" spans="15:15" x14ac:dyDescent="0.2">
      <c r="O182" s="42" t="s">
        <v>180</v>
      </c>
    </row>
    <row r="183" spans="15:15" x14ac:dyDescent="0.2">
      <c r="O183" s="42" t="s">
        <v>111</v>
      </c>
    </row>
    <row r="184" spans="15:15" x14ac:dyDescent="0.2">
      <c r="O184" s="42" t="s">
        <v>1287</v>
      </c>
    </row>
    <row r="185" spans="15:15" x14ac:dyDescent="0.2">
      <c r="O185" s="42" t="s">
        <v>1288</v>
      </c>
    </row>
    <row r="186" spans="15:15" x14ac:dyDescent="0.2">
      <c r="O186" s="42" t="s">
        <v>1289</v>
      </c>
    </row>
    <row r="187" spans="15:15" x14ac:dyDescent="0.2">
      <c r="O187" s="42" t="s">
        <v>184</v>
      </c>
    </row>
    <row r="188" spans="15:15" x14ac:dyDescent="0.2">
      <c r="O188" s="42" t="s">
        <v>1292</v>
      </c>
    </row>
    <row r="189" spans="15:15" x14ac:dyDescent="0.2">
      <c r="O189" s="42" t="s">
        <v>56</v>
      </c>
    </row>
    <row r="190" spans="15:15" x14ac:dyDescent="0.2">
      <c r="O190" s="42" t="s">
        <v>65</v>
      </c>
    </row>
    <row r="191" spans="15:15" x14ac:dyDescent="0.2">
      <c r="O191" s="42" t="s">
        <v>61</v>
      </c>
    </row>
    <row r="192" spans="15:15" x14ac:dyDescent="0.2">
      <c r="O192" s="42" t="s">
        <v>70</v>
      </c>
    </row>
    <row r="193" spans="15:15" x14ac:dyDescent="0.2">
      <c r="O193" s="42" t="s">
        <v>114</v>
      </c>
    </row>
    <row r="194" spans="15:15" x14ac:dyDescent="0.2">
      <c r="O194" s="42" t="s">
        <v>116</v>
      </c>
    </row>
    <row r="195" spans="15:15" x14ac:dyDescent="0.2">
      <c r="O195" s="42" t="s">
        <v>1195</v>
      </c>
    </row>
    <row r="196" spans="15:15" x14ac:dyDescent="0.2">
      <c r="O196" s="42" t="s">
        <v>1295</v>
      </c>
    </row>
    <row r="197" spans="15:15" x14ac:dyDescent="0.2">
      <c r="O197" s="42" t="s">
        <v>49</v>
      </c>
    </row>
    <row r="198" spans="15:15" x14ac:dyDescent="0.2">
      <c r="O198" s="42" t="s">
        <v>68</v>
      </c>
    </row>
    <row r="199" spans="15:15" x14ac:dyDescent="0.2">
      <c r="O199" s="42" t="s">
        <v>118</v>
      </c>
    </row>
    <row r="200" spans="15:15" x14ac:dyDescent="0.2">
      <c r="O200" s="42" t="s">
        <v>120</v>
      </c>
    </row>
    <row r="201" spans="15:15" x14ac:dyDescent="0.2">
      <c r="O201" s="42" t="s">
        <v>122</v>
      </c>
    </row>
    <row r="202" spans="15:15" x14ac:dyDescent="0.2">
      <c r="O202" s="42" t="s">
        <v>104</v>
      </c>
    </row>
    <row r="203" spans="15:15" x14ac:dyDescent="0.2">
      <c r="O203" s="42" t="s">
        <v>110</v>
      </c>
    </row>
    <row r="204" spans="15:15" x14ac:dyDescent="0.2">
      <c r="O204" s="42" t="s">
        <v>124</v>
      </c>
    </row>
    <row r="205" spans="15:15" x14ac:dyDescent="0.2">
      <c r="O205" s="42" t="s">
        <v>126</v>
      </c>
    </row>
    <row r="206" spans="15:15" x14ac:dyDescent="0.2">
      <c r="O206" s="42" t="s">
        <v>128</v>
      </c>
    </row>
    <row r="207" spans="15:15" x14ac:dyDescent="0.2">
      <c r="O207" s="42" t="s">
        <v>130</v>
      </c>
    </row>
    <row r="208" spans="15:15" x14ac:dyDescent="0.2">
      <c r="O208" s="42" t="s">
        <v>132</v>
      </c>
    </row>
    <row r="209" spans="15:15" x14ac:dyDescent="0.2">
      <c r="O209" s="42" t="s">
        <v>106</v>
      </c>
    </row>
    <row r="210" spans="15:15" x14ac:dyDescent="0.2">
      <c r="O210" s="42" t="s">
        <v>112</v>
      </c>
    </row>
    <row r="211" spans="15:15" x14ac:dyDescent="0.2">
      <c r="O211" s="42" t="s">
        <v>134</v>
      </c>
    </row>
    <row r="212" spans="15:15" x14ac:dyDescent="0.2">
      <c r="O212" s="42" t="s">
        <v>71</v>
      </c>
    </row>
    <row r="213" spans="15:15" x14ac:dyDescent="0.2">
      <c r="O213" s="42" t="s">
        <v>72</v>
      </c>
    </row>
    <row r="214" spans="15:15" x14ac:dyDescent="0.2">
      <c r="O214" s="42" t="s">
        <v>136</v>
      </c>
    </row>
    <row r="215" spans="15:15" x14ac:dyDescent="0.2">
      <c r="O215" s="42" t="s">
        <v>138</v>
      </c>
    </row>
    <row r="216" spans="15:15" x14ac:dyDescent="0.2">
      <c r="O216" s="42" t="s">
        <v>140</v>
      </c>
    </row>
    <row r="217" spans="15:15" x14ac:dyDescent="0.2">
      <c r="O217" s="42" t="s">
        <v>139</v>
      </c>
    </row>
    <row r="218" spans="15:15" x14ac:dyDescent="0.2">
      <c r="O218" s="42" t="s">
        <v>1300</v>
      </c>
    </row>
    <row r="219" spans="15:15" x14ac:dyDescent="0.2">
      <c r="O219" s="42" t="s">
        <v>188</v>
      </c>
    </row>
    <row r="220" spans="15:15" x14ac:dyDescent="0.2">
      <c r="O220" s="42" t="s">
        <v>192</v>
      </c>
    </row>
    <row r="221" spans="15:15" x14ac:dyDescent="0.2">
      <c r="O221" s="42" t="s">
        <v>194</v>
      </c>
    </row>
    <row r="222" spans="15:15" x14ac:dyDescent="0.2">
      <c r="O222" s="42" t="s">
        <v>196</v>
      </c>
    </row>
    <row r="223" spans="15:15" x14ac:dyDescent="0.2">
      <c r="O223" s="42" t="s">
        <v>1307</v>
      </c>
    </row>
    <row r="224" spans="15:15" x14ac:dyDescent="0.2">
      <c r="O224" s="42" t="s">
        <v>1308</v>
      </c>
    </row>
    <row r="225" spans="15:15" x14ac:dyDescent="0.2">
      <c r="O225" s="42" t="s">
        <v>1309</v>
      </c>
    </row>
    <row r="226" spans="15:15" x14ac:dyDescent="0.2">
      <c r="O226" s="42" t="s">
        <v>199</v>
      </c>
    </row>
    <row r="227" spans="15:15" x14ac:dyDescent="0.2">
      <c r="O227" s="42" t="s">
        <v>1310</v>
      </c>
    </row>
    <row r="228" spans="15:15" x14ac:dyDescent="0.2">
      <c r="O228" s="42" t="s">
        <v>203</v>
      </c>
    </row>
    <row r="229" spans="15:15" x14ac:dyDescent="0.2">
      <c r="O229" s="42" t="s">
        <v>1311</v>
      </c>
    </row>
    <row r="230" spans="15:15" x14ac:dyDescent="0.2">
      <c r="O230" s="42" t="s">
        <v>207</v>
      </c>
    </row>
    <row r="231" spans="15:15" x14ac:dyDescent="0.2">
      <c r="O231" s="42" t="s">
        <v>209</v>
      </c>
    </row>
    <row r="232" spans="15:15" x14ac:dyDescent="0.2">
      <c r="O232" s="42" t="s">
        <v>211</v>
      </c>
    </row>
    <row r="233" spans="15:15" x14ac:dyDescent="0.2">
      <c r="O233" s="42" t="s">
        <v>213</v>
      </c>
    </row>
    <row r="234" spans="15:15" x14ac:dyDescent="0.2">
      <c r="O234" s="42" t="s">
        <v>1316</v>
      </c>
    </row>
    <row r="235" spans="15:15" x14ac:dyDescent="0.2">
      <c r="O235" s="42" t="s">
        <v>1072</v>
      </c>
    </row>
    <row r="236" spans="15:15" x14ac:dyDescent="0.2">
      <c r="O236" s="42" t="s">
        <v>1120</v>
      </c>
    </row>
    <row r="237" spans="15:15" x14ac:dyDescent="0.2">
      <c r="O237" s="42" t="s">
        <v>217</v>
      </c>
    </row>
    <row r="238" spans="15:15" x14ac:dyDescent="0.2">
      <c r="O238" s="42" t="s">
        <v>221</v>
      </c>
    </row>
    <row r="239" spans="15:15" x14ac:dyDescent="0.2">
      <c r="O239" s="42" t="s">
        <v>225</v>
      </c>
    </row>
    <row r="240" spans="15:15" x14ac:dyDescent="0.2">
      <c r="O240" s="42" t="s">
        <v>227</v>
      </c>
    </row>
    <row r="241" spans="15:15" x14ac:dyDescent="0.2">
      <c r="O241" s="42" t="s">
        <v>1321</v>
      </c>
    </row>
    <row r="242" spans="15:15" x14ac:dyDescent="0.2">
      <c r="O242" s="42" t="s">
        <v>229</v>
      </c>
    </row>
    <row r="243" spans="15:15" x14ac:dyDescent="0.2">
      <c r="O243" s="42" t="s">
        <v>1322</v>
      </c>
    </row>
    <row r="244" spans="15:15" x14ac:dyDescent="0.2">
      <c r="O244" s="42" t="s">
        <v>1236</v>
      </c>
    </row>
    <row r="245" spans="15:15" x14ac:dyDescent="0.2">
      <c r="O245" s="42" t="s">
        <v>1249</v>
      </c>
    </row>
    <row r="246" spans="15:15" x14ac:dyDescent="0.2">
      <c r="O246" s="42" t="s">
        <v>236</v>
      </c>
    </row>
    <row r="247" spans="15:15" x14ac:dyDescent="0.2">
      <c r="O247" s="42" t="s">
        <v>238</v>
      </c>
    </row>
    <row r="248" spans="15:15" x14ac:dyDescent="0.2">
      <c r="O248" s="42" t="s">
        <v>242</v>
      </c>
    </row>
    <row r="249" spans="15:15" x14ac:dyDescent="0.2">
      <c r="O249" s="42" t="s">
        <v>141</v>
      </c>
    </row>
    <row r="250" spans="15:15" x14ac:dyDescent="0.2">
      <c r="O250" s="42" t="s">
        <v>246</v>
      </c>
    </row>
    <row r="251" spans="15:15" x14ac:dyDescent="0.2">
      <c r="O251" s="42" t="s">
        <v>1326</v>
      </c>
    </row>
    <row r="252" spans="15:15" x14ac:dyDescent="0.2">
      <c r="O252" s="42" t="s">
        <v>1328</v>
      </c>
    </row>
    <row r="253" spans="15:15" x14ac:dyDescent="0.2">
      <c r="O253" s="42" t="s">
        <v>248</v>
      </c>
    </row>
    <row r="254" spans="15:15" x14ac:dyDescent="0.2">
      <c r="O254" s="42" t="s">
        <v>1329</v>
      </c>
    </row>
    <row r="255" spans="15:15" x14ac:dyDescent="0.2">
      <c r="O255" s="42" t="s">
        <v>250</v>
      </c>
    </row>
    <row r="256" spans="15:15" x14ac:dyDescent="0.2">
      <c r="O256" s="42" t="s">
        <v>252</v>
      </c>
    </row>
    <row r="257" spans="15:15" x14ac:dyDescent="0.2">
      <c r="O257" s="42" t="s">
        <v>1334</v>
      </c>
    </row>
    <row r="258" spans="15:15" x14ac:dyDescent="0.2">
      <c r="O258" s="42" t="s">
        <v>1335</v>
      </c>
    </row>
    <row r="259" spans="15:15" x14ac:dyDescent="0.2">
      <c r="O259" s="42" t="s">
        <v>254</v>
      </c>
    </row>
    <row r="260" spans="15:15" x14ac:dyDescent="0.2">
      <c r="O260" s="42" t="s">
        <v>1338</v>
      </c>
    </row>
    <row r="261" spans="15:15" x14ac:dyDescent="0.2">
      <c r="O261" s="42" t="s">
        <v>1339</v>
      </c>
    </row>
    <row r="262" spans="15:15" x14ac:dyDescent="0.2">
      <c r="O262" s="42" t="s">
        <v>1340</v>
      </c>
    </row>
    <row r="263" spans="15:15" x14ac:dyDescent="0.2">
      <c r="O263" s="42" t="s">
        <v>1341</v>
      </c>
    </row>
    <row r="264" spans="15:15" x14ac:dyDescent="0.2">
      <c r="O264" s="42" t="s">
        <v>1342</v>
      </c>
    </row>
    <row r="265" spans="15:15" x14ac:dyDescent="0.2">
      <c r="O265" s="42" t="s">
        <v>1345</v>
      </c>
    </row>
    <row r="266" spans="15:15" x14ac:dyDescent="0.2">
      <c r="O266" s="42" t="s">
        <v>256</v>
      </c>
    </row>
    <row r="267" spans="15:15" x14ac:dyDescent="0.2">
      <c r="O267" s="42" t="s">
        <v>1349</v>
      </c>
    </row>
    <row r="268" spans="15:15" x14ac:dyDescent="0.2">
      <c r="O268" s="42" t="s">
        <v>1350</v>
      </c>
    </row>
    <row r="269" spans="15:15" x14ac:dyDescent="0.2">
      <c r="O269" s="42" t="s">
        <v>115</v>
      </c>
    </row>
    <row r="270" spans="15:15" x14ac:dyDescent="0.2">
      <c r="O270" s="42" t="s">
        <v>1351</v>
      </c>
    </row>
    <row r="271" spans="15:15" x14ac:dyDescent="0.2">
      <c r="O271" s="42" t="s">
        <v>1352</v>
      </c>
    </row>
    <row r="272" spans="15:15" x14ac:dyDescent="0.2">
      <c r="O272" s="42" t="s">
        <v>133</v>
      </c>
    </row>
    <row r="273" spans="15:15" x14ac:dyDescent="0.2">
      <c r="O273" s="42" t="s">
        <v>260</v>
      </c>
    </row>
    <row r="274" spans="15:15" x14ac:dyDescent="0.2">
      <c r="O274" s="42" t="s">
        <v>119</v>
      </c>
    </row>
    <row r="275" spans="15:15" x14ac:dyDescent="0.2">
      <c r="O275" s="42" t="s">
        <v>121</v>
      </c>
    </row>
    <row r="276" spans="15:15" x14ac:dyDescent="0.2">
      <c r="O276" s="42" t="s">
        <v>1355</v>
      </c>
    </row>
    <row r="277" spans="15:15" x14ac:dyDescent="0.2">
      <c r="O277" s="42" t="s">
        <v>262</v>
      </c>
    </row>
    <row r="278" spans="15:15" x14ac:dyDescent="0.2">
      <c r="O278" s="42" t="s">
        <v>1358</v>
      </c>
    </row>
    <row r="279" spans="15:15" x14ac:dyDescent="0.2">
      <c r="O279" s="42" t="s">
        <v>264</v>
      </c>
    </row>
    <row r="280" spans="15:15" x14ac:dyDescent="0.2">
      <c r="O280" s="42" t="s">
        <v>266</v>
      </c>
    </row>
    <row r="281" spans="15:15" x14ac:dyDescent="0.2">
      <c r="O281" s="42" t="s">
        <v>268</v>
      </c>
    </row>
    <row r="282" spans="15:15" x14ac:dyDescent="0.2">
      <c r="O282" s="42" t="s">
        <v>270</v>
      </c>
    </row>
    <row r="283" spans="15:15" x14ac:dyDescent="0.2">
      <c r="O283" s="42" t="s">
        <v>274</v>
      </c>
    </row>
    <row r="284" spans="15:15" x14ac:dyDescent="0.2">
      <c r="O284" s="42" t="s">
        <v>66</v>
      </c>
    </row>
    <row r="285" spans="15:15" x14ac:dyDescent="0.2">
      <c r="O285" s="42" t="s">
        <v>54</v>
      </c>
    </row>
    <row r="286" spans="15:15" x14ac:dyDescent="0.2">
      <c r="O286" s="42" t="s">
        <v>1367</v>
      </c>
    </row>
    <row r="287" spans="15:15" x14ac:dyDescent="0.2">
      <c r="O287" s="42" t="s">
        <v>1368</v>
      </c>
    </row>
    <row r="288" spans="15:15" x14ac:dyDescent="0.2">
      <c r="O288" s="42" t="s">
        <v>125</v>
      </c>
    </row>
    <row r="289" spans="15:15" x14ac:dyDescent="0.2">
      <c r="O289" s="42" t="s">
        <v>1369</v>
      </c>
    </row>
    <row r="290" spans="15:15" x14ac:dyDescent="0.2">
      <c r="O290" s="42" t="s">
        <v>1370</v>
      </c>
    </row>
    <row r="291" spans="15:15" x14ac:dyDescent="0.2">
      <c r="O291" s="42" t="s">
        <v>276</v>
      </c>
    </row>
    <row r="292" spans="15:15" x14ac:dyDescent="0.2">
      <c r="O292" s="42" t="s">
        <v>1373</v>
      </c>
    </row>
    <row r="293" spans="15:15" x14ac:dyDescent="0.2">
      <c r="O293" s="42" t="s">
        <v>1374</v>
      </c>
    </row>
    <row r="294" spans="15:15" x14ac:dyDescent="0.2">
      <c r="O294" s="42" t="s">
        <v>1375</v>
      </c>
    </row>
    <row r="295" spans="15:15" x14ac:dyDescent="0.2">
      <c r="O295" s="42" t="s">
        <v>1376</v>
      </c>
    </row>
    <row r="296" spans="15:15" x14ac:dyDescent="0.2">
      <c r="O296" s="42" t="s">
        <v>280</v>
      </c>
    </row>
    <row r="297" spans="15:15" x14ac:dyDescent="0.2">
      <c r="O297" s="42" t="s">
        <v>1380</v>
      </c>
    </row>
    <row r="298" spans="15:15" x14ac:dyDescent="0.2">
      <c r="O298" s="42" t="s">
        <v>283</v>
      </c>
    </row>
    <row r="299" spans="15:15" x14ac:dyDescent="0.2">
      <c r="O299" s="42" t="s">
        <v>1383</v>
      </c>
    </row>
    <row r="300" spans="15:15" x14ac:dyDescent="0.2">
      <c r="O300" s="42" t="s">
        <v>1384</v>
      </c>
    </row>
    <row r="301" spans="15:15" x14ac:dyDescent="0.2">
      <c r="O301" s="42" t="s">
        <v>285</v>
      </c>
    </row>
    <row r="302" spans="15:15" x14ac:dyDescent="0.2">
      <c r="O302" s="42" t="s">
        <v>1386</v>
      </c>
    </row>
    <row r="303" spans="15:15" x14ac:dyDescent="0.2">
      <c r="O303" s="42" t="s">
        <v>288</v>
      </c>
    </row>
    <row r="304" spans="15:15" x14ac:dyDescent="0.2">
      <c r="O304" s="42" t="s">
        <v>292</v>
      </c>
    </row>
    <row r="305" spans="15:15" x14ac:dyDescent="0.2">
      <c r="O305" s="42" t="s">
        <v>1387</v>
      </c>
    </row>
    <row r="306" spans="15:15" x14ac:dyDescent="0.2">
      <c r="O306" s="42" t="s">
        <v>299</v>
      </c>
    </row>
    <row r="307" spans="15:15" x14ac:dyDescent="0.2">
      <c r="O307" s="42" t="s">
        <v>1389</v>
      </c>
    </row>
    <row r="308" spans="15:15" x14ac:dyDescent="0.2">
      <c r="O308" s="42" t="s">
        <v>302</v>
      </c>
    </row>
    <row r="309" spans="15:15" x14ac:dyDescent="0.2">
      <c r="O309" s="42" t="s">
        <v>1390</v>
      </c>
    </row>
    <row r="310" spans="15:15" x14ac:dyDescent="0.2">
      <c r="O310" s="42" t="s">
        <v>489</v>
      </c>
    </row>
    <row r="311" spans="15:15" x14ac:dyDescent="0.2">
      <c r="O311" s="42" t="s">
        <v>306</v>
      </c>
    </row>
    <row r="312" spans="15:15" x14ac:dyDescent="0.2">
      <c r="O312" s="42" t="s">
        <v>308</v>
      </c>
    </row>
    <row r="313" spans="15:15" x14ac:dyDescent="0.2">
      <c r="O313" s="42" t="s">
        <v>312</v>
      </c>
    </row>
    <row r="314" spans="15:15" x14ac:dyDescent="0.2">
      <c r="O314" s="42" t="s">
        <v>315</v>
      </c>
    </row>
    <row r="315" spans="15:15" x14ac:dyDescent="0.2">
      <c r="O315" s="42" t="s">
        <v>1393</v>
      </c>
    </row>
    <row r="316" spans="15:15" x14ac:dyDescent="0.2">
      <c r="O316" s="42" t="s">
        <v>317</v>
      </c>
    </row>
    <row r="317" spans="15:15" x14ac:dyDescent="0.2">
      <c r="O317" s="42" t="s">
        <v>1166</v>
      </c>
    </row>
    <row r="318" spans="15:15" x14ac:dyDescent="0.2">
      <c r="O318" s="42" t="s">
        <v>1257</v>
      </c>
    </row>
    <row r="319" spans="15:15" x14ac:dyDescent="0.2">
      <c r="O319" s="42" t="s">
        <v>1396</v>
      </c>
    </row>
    <row r="320" spans="15:15" x14ac:dyDescent="0.2">
      <c r="O320" s="42" t="s">
        <v>319</v>
      </c>
    </row>
    <row r="321" spans="15:15" x14ac:dyDescent="0.2">
      <c r="O321" s="42" t="s">
        <v>323</v>
      </c>
    </row>
    <row r="322" spans="15:15" x14ac:dyDescent="0.2">
      <c r="O322" s="42" t="s">
        <v>325</v>
      </c>
    </row>
    <row r="323" spans="15:15" x14ac:dyDescent="0.2">
      <c r="O323" s="42" t="s">
        <v>327</v>
      </c>
    </row>
    <row r="324" spans="15:15" x14ac:dyDescent="0.2">
      <c r="O324" s="42" t="s">
        <v>329</v>
      </c>
    </row>
    <row r="325" spans="15:15" x14ac:dyDescent="0.2">
      <c r="O325" s="42" t="s">
        <v>333</v>
      </c>
    </row>
    <row r="326" spans="15:15" x14ac:dyDescent="0.2">
      <c r="O326" s="42" t="s">
        <v>1401</v>
      </c>
    </row>
    <row r="327" spans="15:15" x14ac:dyDescent="0.2">
      <c r="O327" s="42" t="s">
        <v>337</v>
      </c>
    </row>
    <row r="328" spans="15:15" x14ac:dyDescent="0.2">
      <c r="O328" s="42" t="s">
        <v>123</v>
      </c>
    </row>
    <row r="329" spans="15:15" x14ac:dyDescent="0.2">
      <c r="O329" s="42" t="s">
        <v>1144</v>
      </c>
    </row>
    <row r="330" spans="15:15" x14ac:dyDescent="0.2">
      <c r="O330" s="42" t="s">
        <v>1150</v>
      </c>
    </row>
    <row r="331" spans="15:15" x14ac:dyDescent="0.2">
      <c r="O331" s="42" t="s">
        <v>341</v>
      </c>
    </row>
    <row r="332" spans="15:15" x14ac:dyDescent="0.2">
      <c r="O332" s="42" t="s">
        <v>344</v>
      </c>
    </row>
    <row r="333" spans="15:15" x14ac:dyDescent="0.2">
      <c r="O333" s="42" t="s">
        <v>346</v>
      </c>
    </row>
    <row r="334" spans="15:15" x14ac:dyDescent="0.2">
      <c r="O334" s="42" t="s">
        <v>348</v>
      </c>
    </row>
    <row r="335" spans="15:15" x14ac:dyDescent="0.2">
      <c r="O335" s="42" t="s">
        <v>1409</v>
      </c>
    </row>
    <row r="336" spans="15:15" x14ac:dyDescent="0.2">
      <c r="O336" s="42" t="s">
        <v>1410</v>
      </c>
    </row>
    <row r="337" spans="15:15" x14ac:dyDescent="0.2">
      <c r="O337" s="42" t="s">
        <v>1411</v>
      </c>
    </row>
    <row r="338" spans="15:15" x14ac:dyDescent="0.2">
      <c r="O338" s="42" t="s">
        <v>137</v>
      </c>
    </row>
    <row r="339" spans="15:15" x14ac:dyDescent="0.2">
      <c r="O339" s="42" t="s">
        <v>1412</v>
      </c>
    </row>
    <row r="340" spans="15:15" x14ac:dyDescent="0.2">
      <c r="O340" s="42" t="s">
        <v>1413</v>
      </c>
    </row>
    <row r="341" spans="15:15" x14ac:dyDescent="0.2">
      <c r="O341" s="42" t="s">
        <v>1414</v>
      </c>
    </row>
    <row r="342" spans="15:15" x14ac:dyDescent="0.2">
      <c r="O342" s="42" t="s">
        <v>1416</v>
      </c>
    </row>
    <row r="343" spans="15:15" x14ac:dyDescent="0.2">
      <c r="O343" s="42" t="s">
        <v>1417</v>
      </c>
    </row>
    <row r="344" spans="15:15" x14ac:dyDescent="0.2">
      <c r="O344" s="42" t="s">
        <v>1418</v>
      </c>
    </row>
    <row r="345" spans="15:15" x14ac:dyDescent="0.2">
      <c r="O345" s="42" t="s">
        <v>1419</v>
      </c>
    </row>
    <row r="346" spans="15:15" x14ac:dyDescent="0.2">
      <c r="O346" s="42" t="s">
        <v>1422</v>
      </c>
    </row>
    <row r="347" spans="15:15" x14ac:dyDescent="0.2">
      <c r="O347" s="42" t="s">
        <v>352</v>
      </c>
    </row>
    <row r="348" spans="15:15" x14ac:dyDescent="0.2">
      <c r="O348" s="42" t="s">
        <v>1423</v>
      </c>
    </row>
    <row r="349" spans="15:15" x14ac:dyDescent="0.2">
      <c r="O349" s="42" t="s">
        <v>1424</v>
      </c>
    </row>
    <row r="350" spans="15:15" x14ac:dyDescent="0.2">
      <c r="O350" s="42" t="s">
        <v>354</v>
      </c>
    </row>
    <row r="351" spans="15:15" x14ac:dyDescent="0.2">
      <c r="O351" s="42" t="s">
        <v>358</v>
      </c>
    </row>
    <row r="352" spans="15:15" x14ac:dyDescent="0.2">
      <c r="O352" s="42" t="s">
        <v>360</v>
      </c>
    </row>
    <row r="353" spans="15:15" x14ac:dyDescent="0.2">
      <c r="O353" s="167" t="s">
        <v>1427</v>
      </c>
    </row>
    <row r="354" spans="15:15" x14ac:dyDescent="0.2">
      <c r="O354" s="42" t="s">
        <v>1428</v>
      </c>
    </row>
    <row r="355" spans="15:15" x14ac:dyDescent="0.2">
      <c r="O355" s="42" t="s">
        <v>1429</v>
      </c>
    </row>
    <row r="356" spans="15:15" x14ac:dyDescent="0.2">
      <c r="O356" s="42" t="s">
        <v>1430</v>
      </c>
    </row>
    <row r="357" spans="15:15" x14ac:dyDescent="0.2">
      <c r="O357" s="42" t="s">
        <v>1434</v>
      </c>
    </row>
    <row r="358" spans="15:15" x14ac:dyDescent="0.2">
      <c r="O358" s="42" t="s">
        <v>1435</v>
      </c>
    </row>
    <row r="359" spans="15:15" x14ac:dyDescent="0.2">
      <c r="O359" s="42" t="s">
        <v>1436</v>
      </c>
    </row>
    <row r="360" spans="15:15" x14ac:dyDescent="0.2">
      <c r="O360" s="42" t="s">
        <v>1437</v>
      </c>
    </row>
    <row r="361" spans="15:15" x14ac:dyDescent="0.2">
      <c r="O361" s="42" t="s">
        <v>1438</v>
      </c>
    </row>
    <row r="362" spans="15:15" x14ac:dyDescent="0.2">
      <c r="O362" s="42" t="s">
        <v>1439</v>
      </c>
    </row>
    <row r="363" spans="15:15" x14ac:dyDescent="0.2">
      <c r="O363" s="42" t="s">
        <v>1440</v>
      </c>
    </row>
    <row r="364" spans="15:15" x14ac:dyDescent="0.2">
      <c r="O364" s="42" t="s">
        <v>1443</v>
      </c>
    </row>
    <row r="365" spans="15:15" x14ac:dyDescent="0.2">
      <c r="O365" s="42" t="s">
        <v>364</v>
      </c>
    </row>
    <row r="366" spans="15:15" x14ac:dyDescent="0.2">
      <c r="O366" s="42" t="s">
        <v>1446</v>
      </c>
    </row>
    <row r="367" spans="15:15" x14ac:dyDescent="0.2">
      <c r="O367" s="42" t="s">
        <v>1447</v>
      </c>
    </row>
    <row r="368" spans="15:15" x14ac:dyDescent="0.2">
      <c r="O368" s="42" t="s">
        <v>366</v>
      </c>
    </row>
    <row r="369" spans="15:15" x14ac:dyDescent="0.2">
      <c r="O369" s="42" t="s">
        <v>368</v>
      </c>
    </row>
    <row r="370" spans="15:15" x14ac:dyDescent="0.2">
      <c r="O370" s="42" t="s">
        <v>403</v>
      </c>
    </row>
    <row r="371" spans="15:15" x14ac:dyDescent="0.2">
      <c r="O371" s="42" t="s">
        <v>1448</v>
      </c>
    </row>
    <row r="372" spans="15:15" x14ac:dyDescent="0.2">
      <c r="O372" s="42" t="s">
        <v>406</v>
      </c>
    </row>
    <row r="373" spans="15:15" x14ac:dyDescent="0.2">
      <c r="O373" s="42" t="s">
        <v>1451</v>
      </c>
    </row>
    <row r="374" spans="15:15" x14ac:dyDescent="0.2">
      <c r="O374" s="42" t="s">
        <v>1454</v>
      </c>
    </row>
    <row r="375" spans="15:15" x14ac:dyDescent="0.2">
      <c r="O375" s="42" t="s">
        <v>1457</v>
      </c>
    </row>
    <row r="376" spans="15:15" x14ac:dyDescent="0.2">
      <c r="O376" s="42" t="s">
        <v>408</v>
      </c>
    </row>
    <row r="377" spans="15:15" x14ac:dyDescent="0.2">
      <c r="O377" s="42" t="s">
        <v>1458</v>
      </c>
    </row>
    <row r="378" spans="15:15" x14ac:dyDescent="0.2">
      <c r="O378" s="42" t="s">
        <v>1459</v>
      </c>
    </row>
    <row r="379" spans="15:15" x14ac:dyDescent="0.2">
      <c r="O379" s="42" t="s">
        <v>410</v>
      </c>
    </row>
    <row r="380" spans="15:15" x14ac:dyDescent="0.2">
      <c r="O380" s="42" t="s">
        <v>1460</v>
      </c>
    </row>
    <row r="381" spans="15:15" x14ac:dyDescent="0.2">
      <c r="O381" s="42" t="s">
        <v>414</v>
      </c>
    </row>
    <row r="382" spans="15:15" x14ac:dyDescent="0.2">
      <c r="O382" s="42" t="s">
        <v>63</v>
      </c>
    </row>
    <row r="383" spans="15:15" x14ac:dyDescent="0.2">
      <c r="O383" s="42" t="s">
        <v>1404</v>
      </c>
    </row>
    <row r="384" spans="15:15" x14ac:dyDescent="0.2">
      <c r="O384" s="42" t="s">
        <v>418</v>
      </c>
    </row>
    <row r="385" spans="15:15" x14ac:dyDescent="0.2">
      <c r="O385" s="42" t="s">
        <v>1112</v>
      </c>
    </row>
    <row r="386" spans="15:15" x14ac:dyDescent="0.2">
      <c r="O386" s="42" t="s">
        <v>1456</v>
      </c>
    </row>
    <row r="387" spans="15:15" x14ac:dyDescent="0.2">
      <c r="O387" s="42" t="s">
        <v>422</v>
      </c>
    </row>
    <row r="388" spans="15:15" x14ac:dyDescent="0.2">
      <c r="O388" s="42" t="s">
        <v>424</v>
      </c>
    </row>
    <row r="389" spans="15:15" x14ac:dyDescent="0.2">
      <c r="O389" s="42" t="s">
        <v>428</v>
      </c>
    </row>
    <row r="390" spans="15:15" x14ac:dyDescent="0.2">
      <c r="O390" s="42" t="s">
        <v>432</v>
      </c>
    </row>
    <row r="391" spans="15:15" x14ac:dyDescent="0.2">
      <c r="O391" s="42" t="s">
        <v>127</v>
      </c>
    </row>
    <row r="392" spans="15:15" x14ac:dyDescent="0.2">
      <c r="O392" s="42" t="s">
        <v>117</v>
      </c>
    </row>
    <row r="393" spans="15:15" x14ac:dyDescent="0.2">
      <c r="O393" s="42" t="s">
        <v>129</v>
      </c>
    </row>
    <row r="394" spans="15:15" x14ac:dyDescent="0.2">
      <c r="O394" s="42" t="s">
        <v>1281</v>
      </c>
    </row>
    <row r="395" spans="15:15" x14ac:dyDescent="0.2">
      <c r="O395" s="168" t="s">
        <v>1461</v>
      </c>
    </row>
    <row r="396" spans="15:15" x14ac:dyDescent="0.2">
      <c r="O396" s="42" t="s">
        <v>435</v>
      </c>
    </row>
    <row r="397" spans="15:15" x14ac:dyDescent="0.2">
      <c r="O397" s="42" t="s">
        <v>1462</v>
      </c>
    </row>
    <row r="398" spans="15:15" x14ac:dyDescent="0.2">
      <c r="O398" s="42" t="s">
        <v>1463</v>
      </c>
    </row>
    <row r="399" spans="15:15" x14ac:dyDescent="0.2">
      <c r="O399" s="42" t="s">
        <v>1464</v>
      </c>
    </row>
    <row r="400" spans="15:15" x14ac:dyDescent="0.2">
      <c r="O400" s="42" t="s">
        <v>439</v>
      </c>
    </row>
    <row r="401" spans="15:15" x14ac:dyDescent="0.2">
      <c r="O401" s="42" t="s">
        <v>443</v>
      </c>
    </row>
    <row r="402" spans="15:15" x14ac:dyDescent="0.2">
      <c r="O402" s="42" t="s">
        <v>1465</v>
      </c>
    </row>
    <row r="403" spans="15:15" x14ac:dyDescent="0.2">
      <c r="O403" s="42" t="s">
        <v>447</v>
      </c>
    </row>
    <row r="404" spans="15:15" x14ac:dyDescent="0.2">
      <c r="O404" s="42" t="s">
        <v>107</v>
      </c>
    </row>
    <row r="405" spans="15:15" x14ac:dyDescent="0.2">
      <c r="O405" s="42" t="s">
        <v>1065</v>
      </c>
    </row>
    <row r="406" spans="15:15" x14ac:dyDescent="0.2">
      <c r="O406" s="42" t="s">
        <v>1188</v>
      </c>
    </row>
    <row r="407" spans="15:15" x14ac:dyDescent="0.2">
      <c r="O407" s="42" t="s">
        <v>131</v>
      </c>
    </row>
    <row r="408" spans="15:15" x14ac:dyDescent="0.2">
      <c r="O408" s="42" t="s">
        <v>455</v>
      </c>
    </row>
    <row r="409" spans="15:15" x14ac:dyDescent="0.2">
      <c r="O409" s="42" t="s">
        <v>458</v>
      </c>
    </row>
    <row r="410" spans="15:15" x14ac:dyDescent="0.2">
      <c r="O410" s="42" t="s">
        <v>460</v>
      </c>
    </row>
    <row r="411" spans="15:15" x14ac:dyDescent="0.2">
      <c r="O411" s="42" t="s">
        <v>1466</v>
      </c>
    </row>
    <row r="412" spans="15:15" x14ac:dyDescent="0.2">
      <c r="O412" s="42" t="s">
        <v>1467</v>
      </c>
    </row>
    <row r="413" spans="15:15" x14ac:dyDescent="0.2">
      <c r="O413" s="42" t="s">
        <v>1468</v>
      </c>
    </row>
    <row r="414" spans="15:15" x14ac:dyDescent="0.2">
      <c r="O414" s="42" t="s">
        <v>466</v>
      </c>
    </row>
    <row r="415" spans="15:15" x14ac:dyDescent="0.2">
      <c r="O415" s="42" t="s">
        <v>1469</v>
      </c>
    </row>
    <row r="416" spans="15:15" x14ac:dyDescent="0.2">
      <c r="O416" s="42" t="s">
        <v>469</v>
      </c>
    </row>
    <row r="417" spans="15:15" x14ac:dyDescent="0.2">
      <c r="O417" s="42" t="s">
        <v>135</v>
      </c>
    </row>
    <row r="418" spans="15:15" x14ac:dyDescent="0.2">
      <c r="O418" s="42" t="s">
        <v>108</v>
      </c>
    </row>
    <row r="419" spans="15:15" x14ac:dyDescent="0.2">
      <c r="O419" s="42" t="s">
        <v>473</v>
      </c>
    </row>
    <row r="420" spans="15:15" x14ac:dyDescent="0.2">
      <c r="O420" s="42" t="s">
        <v>475</v>
      </c>
    </row>
    <row r="421" spans="15:15" x14ac:dyDescent="0.2">
      <c r="O421" s="42" t="s">
        <v>1471</v>
      </c>
    </row>
    <row r="422" spans="15:15" x14ac:dyDescent="0.2">
      <c r="O422" s="42" t="s">
        <v>58</v>
      </c>
    </row>
    <row r="423" spans="15:15" x14ac:dyDescent="0.2">
      <c r="O423" s="42" t="s">
        <v>478</v>
      </c>
    </row>
    <row r="424" spans="15:15" x14ac:dyDescent="0.2">
      <c r="O424" s="42" t="s">
        <v>1472</v>
      </c>
    </row>
    <row r="425" spans="15:15" x14ac:dyDescent="0.2">
      <c r="O425" s="42" t="s">
        <v>1230</v>
      </c>
    </row>
    <row r="426" spans="15:15" x14ac:dyDescent="0.2">
      <c r="O426" s="42" t="s">
        <v>1473</v>
      </c>
    </row>
    <row r="427" spans="15:15" x14ac:dyDescent="0.2">
      <c r="O427" s="42" t="s">
        <v>482</v>
      </c>
    </row>
    <row r="428" spans="15:15" x14ac:dyDescent="0.2">
      <c r="O428" s="42" t="s">
        <v>1474</v>
      </c>
    </row>
    <row r="429" spans="15:15" x14ac:dyDescent="0.2">
      <c r="O429" s="42" t="s">
        <v>59</v>
      </c>
    </row>
  </sheetData>
  <sheetProtection sheet="1" objects="1" scenarios="1" selectLockedCells="1"/>
  <mergeCells count="31">
    <mergeCell ref="B68:G68"/>
    <mergeCell ref="H48:K48"/>
    <mergeCell ref="B47:D47"/>
    <mergeCell ref="H21:I21"/>
    <mergeCell ref="H23:I23"/>
    <mergeCell ref="H30:I31"/>
    <mergeCell ref="J30:J31"/>
    <mergeCell ref="K30:K31"/>
    <mergeCell ref="H33:L33"/>
    <mergeCell ref="H39:M46"/>
    <mergeCell ref="J34:M34"/>
    <mergeCell ref="H26:I27"/>
    <mergeCell ref="J26:J27"/>
    <mergeCell ref="K26:K27"/>
    <mergeCell ref="B2:M2"/>
    <mergeCell ref="C10:L10"/>
    <mergeCell ref="C12:E12"/>
    <mergeCell ref="C13:E13"/>
    <mergeCell ref="I13:L13"/>
    <mergeCell ref="I12:L12"/>
    <mergeCell ref="H22:I22"/>
    <mergeCell ref="H36:I36"/>
    <mergeCell ref="E17:K17"/>
    <mergeCell ref="J19:M19"/>
    <mergeCell ref="G16:H16"/>
    <mergeCell ref="L26:L27"/>
    <mergeCell ref="M26:M27"/>
    <mergeCell ref="H20:I20"/>
    <mergeCell ref="C19:F19"/>
    <mergeCell ref="L30:L31"/>
    <mergeCell ref="M30:M31"/>
  </mergeCells>
  <phoneticPr fontId="13" type="noConversion"/>
  <dataValidations xWindow="1076" yWindow="95" count="5">
    <dataValidation allowBlank="1" showInputMessage="1" showErrorMessage="1" prompt="Please use a trust e-mail address rather than a personal one if possible" sqref="I13:M13"/>
    <dataValidation type="date" allowBlank="1" showInputMessage="1" showErrorMessage="1" error="This must be a date" prompt="Please correct this start date if necessary" sqref="C16">
      <formula1>39173</formula1>
      <formula2>42826</formula2>
    </dataValidation>
    <dataValidation type="date" allowBlank="1" showInputMessage="1" showErrorMessage="1" error="This must be a date" prompt="Please correct this end date if necessary" sqref="D16">
      <formula1>39173</formula1>
      <formula2>42826</formula2>
    </dataValidation>
    <dataValidation type="list" allowBlank="1" showInputMessage="1" showErrorMessage="1" sqref="M33">
      <formula1>"Yes,No"</formula1>
    </dataValidation>
    <dataValidation type="list" allowBlank="1" showInputMessage="1" showErrorMessage="1" sqref="C10:L10">
      <formula1>$O:$O</formula1>
    </dataValidation>
  </dataValidations>
  <hyperlinks>
    <hyperlink ref="H48" r:id="rId1" display="BAEMAudit@healthcarecommission.org.uk"/>
    <hyperlink ref="H48:K48" r:id="rId2" display="philip.mcmillan@collemergencymed.ac.uk"/>
  </hyperlinks>
  <pageMargins left="0.70866141732283461" right="0.70866141732283461" top="0.74803149606299213" bottom="0.74803149606299213" header="0.31496062992125984" footer="0.31496062992125984"/>
  <pageSetup paperSize="9" scale="51"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6"/>
  </sheetPr>
  <dimension ref="A1:H429"/>
  <sheetViews>
    <sheetView workbookViewId="0">
      <selection sqref="A1:A65536"/>
    </sheetView>
  </sheetViews>
  <sheetFormatPr defaultRowHeight="12.75" x14ac:dyDescent="0.2"/>
  <cols>
    <col min="1" max="1" width="49.5703125" style="42" customWidth="1"/>
    <col min="2" max="2" width="5.7109375" style="42" bestFit="1" customWidth="1"/>
    <col min="3" max="3" width="19.7109375" style="42" bestFit="1" customWidth="1"/>
    <col min="4" max="4" width="3.42578125" style="42" customWidth="1"/>
    <col min="5" max="5" width="34.42578125" style="42" bestFit="1" customWidth="1"/>
    <col min="6" max="6" width="14.42578125" style="42" bestFit="1" customWidth="1"/>
    <col min="7" max="7" width="59.5703125" style="42" bestFit="1" customWidth="1"/>
    <col min="8" max="8" width="50.7109375" style="42" bestFit="1" customWidth="1"/>
    <col min="9" max="16384" width="9.140625" style="165"/>
  </cols>
  <sheetData>
    <row r="1" spans="1:8" ht="45" x14ac:dyDescent="0.2">
      <c r="A1" s="163" t="s">
        <v>801</v>
      </c>
      <c r="B1" s="163" t="s">
        <v>800</v>
      </c>
      <c r="C1" s="163" t="s">
        <v>802</v>
      </c>
      <c r="D1" s="163" t="s">
        <v>803</v>
      </c>
      <c r="E1" s="163" t="s">
        <v>804</v>
      </c>
      <c r="F1" s="163" t="s">
        <v>45</v>
      </c>
      <c r="G1" s="163" t="s">
        <v>46</v>
      </c>
      <c r="H1" s="165"/>
    </row>
    <row r="2" spans="1:8" x14ac:dyDescent="0.2">
      <c r="A2" s="42" t="s">
        <v>47</v>
      </c>
      <c r="B2" s="42" t="s">
        <v>564</v>
      </c>
      <c r="F2" s="42" t="s">
        <v>48</v>
      </c>
      <c r="G2" s="42" t="s">
        <v>49</v>
      </c>
    </row>
    <row r="3" spans="1:8" x14ac:dyDescent="0.2">
      <c r="A3" s="42" t="s">
        <v>500</v>
      </c>
      <c r="B3" s="42" t="s">
        <v>593</v>
      </c>
      <c r="C3" s="42" t="s">
        <v>501</v>
      </c>
      <c r="E3" s="42" t="s">
        <v>1051</v>
      </c>
      <c r="F3" s="42" t="s">
        <v>50</v>
      </c>
      <c r="G3" s="42" t="s">
        <v>500</v>
      </c>
    </row>
    <row r="4" spans="1:8" x14ac:dyDescent="0.2">
      <c r="A4" s="42" t="s">
        <v>503</v>
      </c>
      <c r="B4" s="42" t="s">
        <v>502</v>
      </c>
      <c r="C4" s="42" t="s">
        <v>1052</v>
      </c>
      <c r="E4" s="42" t="s">
        <v>1053</v>
      </c>
      <c r="F4" s="42" t="s">
        <v>50</v>
      </c>
      <c r="G4" s="42" t="s">
        <v>503</v>
      </c>
    </row>
    <row r="5" spans="1:8" x14ac:dyDescent="0.2">
      <c r="A5" s="42" t="s">
        <v>1054</v>
      </c>
      <c r="B5" s="42" t="s">
        <v>874</v>
      </c>
      <c r="C5" s="42" t="s">
        <v>1055</v>
      </c>
      <c r="E5" s="42" t="s">
        <v>1056</v>
      </c>
      <c r="F5" s="42" t="s">
        <v>48</v>
      </c>
      <c r="G5" s="42" t="s">
        <v>875</v>
      </c>
    </row>
    <row r="6" spans="1:8" x14ac:dyDescent="0.2">
      <c r="A6" s="42" t="s">
        <v>806</v>
      </c>
      <c r="B6" s="42" t="s">
        <v>805</v>
      </c>
      <c r="C6" s="42" t="s">
        <v>51</v>
      </c>
      <c r="E6" s="42" t="s">
        <v>807</v>
      </c>
      <c r="F6" s="42" t="s">
        <v>52</v>
      </c>
      <c r="G6" s="42" t="s">
        <v>806</v>
      </c>
    </row>
    <row r="7" spans="1:8" x14ac:dyDescent="0.2">
      <c r="A7" s="42" t="s">
        <v>1057</v>
      </c>
      <c r="B7" s="42" t="s">
        <v>808</v>
      </c>
      <c r="C7" s="42" t="s">
        <v>809</v>
      </c>
      <c r="E7" s="42" t="s">
        <v>810</v>
      </c>
      <c r="F7" s="42" t="s">
        <v>52</v>
      </c>
      <c r="G7" s="42" t="s">
        <v>1057</v>
      </c>
    </row>
    <row r="8" spans="1:8" x14ac:dyDescent="0.2">
      <c r="A8" s="42" t="s">
        <v>485</v>
      </c>
      <c r="B8" s="42" t="s">
        <v>484</v>
      </c>
      <c r="C8" s="42" t="s">
        <v>486</v>
      </c>
      <c r="E8" s="42" t="s">
        <v>487</v>
      </c>
      <c r="F8" s="42" t="s">
        <v>52</v>
      </c>
      <c r="G8" s="42" t="s">
        <v>485</v>
      </c>
    </row>
    <row r="9" spans="1:8" x14ac:dyDescent="0.2">
      <c r="A9" s="42" t="s">
        <v>1058</v>
      </c>
      <c r="B9" s="42" t="s">
        <v>472</v>
      </c>
      <c r="C9" s="42" t="s">
        <v>1059</v>
      </c>
      <c r="E9" s="42" t="s">
        <v>1060</v>
      </c>
      <c r="F9" s="42" t="s">
        <v>48</v>
      </c>
      <c r="G9" s="42" t="s">
        <v>473</v>
      </c>
    </row>
    <row r="10" spans="1:8" x14ac:dyDescent="0.2">
      <c r="A10" s="42" t="s">
        <v>1061</v>
      </c>
      <c r="B10" s="42" t="s">
        <v>1062</v>
      </c>
      <c r="C10" s="42" t="s">
        <v>1063</v>
      </c>
      <c r="E10" s="42" t="s">
        <v>1064</v>
      </c>
      <c r="F10" s="42" t="s">
        <v>48</v>
      </c>
      <c r="G10" s="42" t="s">
        <v>1065</v>
      </c>
      <c r="H10" s="165"/>
    </row>
    <row r="11" spans="1:8" x14ac:dyDescent="0.2">
      <c r="A11" s="42" t="s">
        <v>505</v>
      </c>
      <c r="B11" s="42" t="s">
        <v>504</v>
      </c>
      <c r="C11" s="42" t="s">
        <v>1066</v>
      </c>
      <c r="E11" s="42" t="s">
        <v>1067</v>
      </c>
      <c r="F11" s="42" t="s">
        <v>50</v>
      </c>
      <c r="G11" s="42" t="s">
        <v>505</v>
      </c>
    </row>
    <row r="12" spans="1:8" x14ac:dyDescent="0.2">
      <c r="A12" s="42" t="s">
        <v>507</v>
      </c>
      <c r="B12" s="42" t="s">
        <v>506</v>
      </c>
      <c r="C12" s="42" t="s">
        <v>508</v>
      </c>
      <c r="E12" s="42" t="s">
        <v>509</v>
      </c>
      <c r="F12" s="42" t="s">
        <v>50</v>
      </c>
      <c r="G12" s="42" t="s">
        <v>507</v>
      </c>
    </row>
    <row r="13" spans="1:8" x14ac:dyDescent="0.2">
      <c r="A13" s="42" t="s">
        <v>1068</v>
      </c>
      <c r="B13" s="42" t="s">
        <v>1069</v>
      </c>
      <c r="C13" s="42" t="s">
        <v>1070</v>
      </c>
      <c r="E13" s="42" t="s">
        <v>1071</v>
      </c>
      <c r="F13" s="42" t="s">
        <v>48</v>
      </c>
      <c r="G13" s="42" t="s">
        <v>1072</v>
      </c>
    </row>
    <row r="14" spans="1:8" x14ac:dyDescent="0.2">
      <c r="A14" s="42" t="s">
        <v>1073</v>
      </c>
      <c r="B14" s="42" t="s">
        <v>468</v>
      </c>
      <c r="C14" s="42" t="s">
        <v>470</v>
      </c>
      <c r="E14" s="42" t="s">
        <v>471</v>
      </c>
      <c r="F14" s="42" t="s">
        <v>48</v>
      </c>
      <c r="G14" s="42" t="s">
        <v>469</v>
      </c>
    </row>
    <row r="15" spans="1:8" x14ac:dyDescent="0.2">
      <c r="A15" s="42" t="s">
        <v>812</v>
      </c>
      <c r="B15" s="42" t="s">
        <v>811</v>
      </c>
      <c r="C15" s="42" t="s">
        <v>1074</v>
      </c>
      <c r="E15" s="42" t="s">
        <v>1075</v>
      </c>
      <c r="F15" s="42" t="s">
        <v>52</v>
      </c>
      <c r="G15" s="42" t="s">
        <v>812</v>
      </c>
    </row>
    <row r="16" spans="1:8" x14ac:dyDescent="0.2">
      <c r="A16" s="42" t="s">
        <v>55</v>
      </c>
      <c r="B16" s="42" t="s">
        <v>556</v>
      </c>
      <c r="F16" s="42" t="s">
        <v>48</v>
      </c>
      <c r="G16" s="42" t="s">
        <v>56</v>
      </c>
    </row>
    <row r="17" spans="1:7" x14ac:dyDescent="0.2">
      <c r="A17" s="42" t="s">
        <v>815</v>
      </c>
      <c r="B17" s="42" t="s">
        <v>814</v>
      </c>
      <c r="C17" s="42" t="s">
        <v>816</v>
      </c>
      <c r="D17" s="42" t="s">
        <v>817</v>
      </c>
      <c r="E17" s="42" t="s">
        <v>1076</v>
      </c>
      <c r="F17" s="42" t="s">
        <v>52</v>
      </c>
      <c r="G17" s="42" t="s">
        <v>815</v>
      </c>
    </row>
    <row r="18" spans="1:7" x14ac:dyDescent="0.2">
      <c r="A18" s="42" t="s">
        <v>819</v>
      </c>
      <c r="B18" s="42" t="s">
        <v>818</v>
      </c>
      <c r="C18" s="42" t="s">
        <v>820</v>
      </c>
      <c r="E18" s="42" t="s">
        <v>821</v>
      </c>
      <c r="F18" s="42" t="s">
        <v>52</v>
      </c>
      <c r="G18" s="42" t="s">
        <v>819</v>
      </c>
    </row>
    <row r="19" spans="1:7" x14ac:dyDescent="0.2">
      <c r="A19" s="42" t="s">
        <v>823</v>
      </c>
      <c r="B19" s="42" t="s">
        <v>822</v>
      </c>
      <c r="C19" s="42" t="s">
        <v>1077</v>
      </c>
      <c r="E19" s="42" t="s">
        <v>1078</v>
      </c>
      <c r="F19" s="42" t="s">
        <v>52</v>
      </c>
      <c r="G19" s="42" t="s">
        <v>823</v>
      </c>
    </row>
    <row r="20" spans="1:7" x14ac:dyDescent="0.2">
      <c r="A20" s="42" t="s">
        <v>825</v>
      </c>
      <c r="B20" s="42" t="s">
        <v>824</v>
      </c>
      <c r="C20" s="42" t="s">
        <v>826</v>
      </c>
      <c r="E20" s="42" t="s">
        <v>1079</v>
      </c>
      <c r="F20" s="42" t="s">
        <v>52</v>
      </c>
      <c r="G20" s="42" t="s">
        <v>825</v>
      </c>
    </row>
    <row r="21" spans="1:7" x14ac:dyDescent="0.2">
      <c r="A21" s="42" t="s">
        <v>828</v>
      </c>
      <c r="B21" s="42" t="s">
        <v>827</v>
      </c>
      <c r="C21" s="42" t="s">
        <v>1080</v>
      </c>
      <c r="E21" s="42" t="s">
        <v>1081</v>
      </c>
      <c r="F21" s="42" t="s">
        <v>52</v>
      </c>
      <c r="G21" s="42" t="s">
        <v>828</v>
      </c>
    </row>
    <row r="22" spans="1:7" x14ac:dyDescent="0.2">
      <c r="A22" s="42" t="s">
        <v>1082</v>
      </c>
      <c r="B22" s="42" t="s">
        <v>185</v>
      </c>
      <c r="C22" s="42" t="s">
        <v>186</v>
      </c>
      <c r="E22" s="42" t="s">
        <v>1083</v>
      </c>
      <c r="F22" s="42" t="s">
        <v>52</v>
      </c>
      <c r="G22" s="42" t="s">
        <v>1082</v>
      </c>
    </row>
    <row r="23" spans="1:7" x14ac:dyDescent="0.2">
      <c r="A23" s="42" t="s">
        <v>1084</v>
      </c>
      <c r="B23" s="42" t="s">
        <v>829</v>
      </c>
      <c r="C23" s="42" t="s">
        <v>830</v>
      </c>
      <c r="D23" s="42" t="s">
        <v>831</v>
      </c>
      <c r="E23" s="42" t="s">
        <v>832</v>
      </c>
      <c r="F23" s="42" t="s">
        <v>52</v>
      </c>
      <c r="G23" s="42" t="s">
        <v>1084</v>
      </c>
    </row>
    <row r="24" spans="1:7" x14ac:dyDescent="0.2">
      <c r="A24" s="42" t="s">
        <v>1085</v>
      </c>
      <c r="B24" s="42" t="s">
        <v>463</v>
      </c>
      <c r="C24" s="42" t="s">
        <v>464</v>
      </c>
      <c r="E24" s="42" t="s">
        <v>1086</v>
      </c>
      <c r="F24" s="42" t="s">
        <v>52</v>
      </c>
      <c r="G24" s="42" t="s">
        <v>1085</v>
      </c>
    </row>
    <row r="25" spans="1:7" x14ac:dyDescent="0.2">
      <c r="A25" s="42" t="s">
        <v>834</v>
      </c>
      <c r="B25" s="42" t="s">
        <v>833</v>
      </c>
      <c r="C25" s="42" t="s">
        <v>835</v>
      </c>
      <c r="E25" s="42" t="s">
        <v>836</v>
      </c>
      <c r="F25" s="42" t="s">
        <v>52</v>
      </c>
      <c r="G25" s="42" t="s">
        <v>834</v>
      </c>
    </row>
    <row r="26" spans="1:7" x14ac:dyDescent="0.2">
      <c r="A26" s="42" t="s">
        <v>1087</v>
      </c>
      <c r="B26" s="42" t="s">
        <v>905</v>
      </c>
      <c r="C26" s="42" t="s">
        <v>907</v>
      </c>
      <c r="E26" s="42" t="s">
        <v>908</v>
      </c>
      <c r="F26" s="42" t="s">
        <v>48</v>
      </c>
      <c r="G26" s="42" t="s">
        <v>906</v>
      </c>
    </row>
    <row r="27" spans="1:7" x14ac:dyDescent="0.2">
      <c r="A27" s="42" t="s">
        <v>841</v>
      </c>
      <c r="B27" s="42" t="s">
        <v>840</v>
      </c>
      <c r="C27" s="42" t="s">
        <v>842</v>
      </c>
      <c r="E27" s="42" t="s">
        <v>843</v>
      </c>
      <c r="F27" s="42" t="s">
        <v>52</v>
      </c>
      <c r="G27" s="42" t="s">
        <v>841</v>
      </c>
    </row>
    <row r="28" spans="1:7" x14ac:dyDescent="0.2">
      <c r="A28" s="42" t="s">
        <v>1088</v>
      </c>
      <c r="B28" s="42" t="s">
        <v>1089</v>
      </c>
      <c r="C28" s="42" t="s">
        <v>1090</v>
      </c>
      <c r="E28" s="42" t="s">
        <v>1091</v>
      </c>
      <c r="F28" s="42" t="s">
        <v>48</v>
      </c>
      <c r="G28" s="42" t="s">
        <v>1092</v>
      </c>
    </row>
    <row r="29" spans="1:7" x14ac:dyDescent="0.2">
      <c r="A29" s="42" t="s">
        <v>1092</v>
      </c>
      <c r="B29" s="42" t="s">
        <v>1089</v>
      </c>
      <c r="C29" s="42" t="s">
        <v>1090</v>
      </c>
      <c r="E29" s="42" t="s">
        <v>1091</v>
      </c>
      <c r="F29" s="42" t="s">
        <v>53</v>
      </c>
      <c r="G29" s="42" t="s">
        <v>1092</v>
      </c>
    </row>
    <row r="30" spans="1:7" x14ac:dyDescent="0.2">
      <c r="A30" s="42" t="s">
        <v>1093</v>
      </c>
      <c r="B30" s="42" t="s">
        <v>1094</v>
      </c>
      <c r="F30" s="42" t="s">
        <v>53</v>
      </c>
      <c r="G30" s="42" t="s">
        <v>1093</v>
      </c>
    </row>
    <row r="31" spans="1:7" x14ac:dyDescent="0.2">
      <c r="A31" s="42" t="s">
        <v>1095</v>
      </c>
      <c r="B31" s="42" t="s">
        <v>1096</v>
      </c>
      <c r="F31" s="42" t="s">
        <v>53</v>
      </c>
      <c r="G31" s="42" t="s">
        <v>1095</v>
      </c>
    </row>
    <row r="32" spans="1:7" x14ac:dyDescent="0.2">
      <c r="A32" s="42" t="s">
        <v>1097</v>
      </c>
      <c r="B32" s="42" t="s">
        <v>1098</v>
      </c>
      <c r="F32" s="42" t="s">
        <v>53</v>
      </c>
      <c r="G32" s="42" t="s">
        <v>1097</v>
      </c>
    </row>
    <row r="33" spans="1:7" x14ac:dyDescent="0.2">
      <c r="A33" s="42" t="s">
        <v>511</v>
      </c>
      <c r="B33" s="42" t="s">
        <v>510</v>
      </c>
      <c r="C33" s="42" t="s">
        <v>512</v>
      </c>
      <c r="E33" s="42" t="s">
        <v>513</v>
      </c>
      <c r="F33" s="42" t="s">
        <v>50</v>
      </c>
      <c r="G33" s="42" t="s">
        <v>511</v>
      </c>
    </row>
    <row r="34" spans="1:7" x14ac:dyDescent="0.2">
      <c r="A34" s="42" t="s">
        <v>515</v>
      </c>
      <c r="B34" s="42" t="s">
        <v>514</v>
      </c>
      <c r="C34" s="42" t="s">
        <v>528</v>
      </c>
      <c r="E34" s="42" t="s">
        <v>529</v>
      </c>
      <c r="F34" s="42" t="s">
        <v>50</v>
      </c>
      <c r="G34" s="42" t="s">
        <v>515</v>
      </c>
    </row>
    <row r="35" spans="1:7" x14ac:dyDescent="0.2">
      <c r="A35" s="42" t="s">
        <v>531</v>
      </c>
      <c r="B35" s="42" t="s">
        <v>530</v>
      </c>
      <c r="C35" s="42" t="s">
        <v>1099</v>
      </c>
      <c r="E35" s="42" t="s">
        <v>1100</v>
      </c>
      <c r="F35" s="42" t="s">
        <v>50</v>
      </c>
      <c r="G35" s="42" t="s">
        <v>531</v>
      </c>
    </row>
    <row r="36" spans="1:7" x14ac:dyDescent="0.2">
      <c r="A36" s="42" t="s">
        <v>490</v>
      </c>
      <c r="B36" s="42" t="s">
        <v>1101</v>
      </c>
      <c r="C36" s="42" t="s">
        <v>1102</v>
      </c>
      <c r="E36" s="42" t="s">
        <v>1103</v>
      </c>
      <c r="F36" s="42" t="s">
        <v>52</v>
      </c>
      <c r="G36" s="42" t="s">
        <v>490</v>
      </c>
    </row>
    <row r="37" spans="1:7" x14ac:dyDescent="0.2">
      <c r="A37" s="42" t="s">
        <v>1104</v>
      </c>
      <c r="B37" s="42" t="s">
        <v>844</v>
      </c>
      <c r="C37" s="42" t="s">
        <v>845</v>
      </c>
      <c r="D37" s="42" t="s">
        <v>846</v>
      </c>
      <c r="E37" s="42" t="s">
        <v>847</v>
      </c>
      <c r="F37" s="42" t="s">
        <v>52</v>
      </c>
      <c r="G37" s="42" t="s">
        <v>1104</v>
      </c>
    </row>
    <row r="38" spans="1:7" x14ac:dyDescent="0.2">
      <c r="A38" s="42" t="s">
        <v>60</v>
      </c>
      <c r="B38" s="42" t="s">
        <v>558</v>
      </c>
      <c r="F38" s="42" t="s">
        <v>48</v>
      </c>
      <c r="G38" s="42" t="s">
        <v>61</v>
      </c>
    </row>
    <row r="39" spans="1:7" x14ac:dyDescent="0.2">
      <c r="A39" s="42" t="s">
        <v>849</v>
      </c>
      <c r="B39" s="42" t="s">
        <v>848</v>
      </c>
      <c r="C39" s="42" t="s">
        <v>850</v>
      </c>
      <c r="D39" s="42" t="s">
        <v>813</v>
      </c>
      <c r="E39" s="42" t="s">
        <v>851</v>
      </c>
      <c r="F39" s="42" t="s">
        <v>52</v>
      </c>
      <c r="G39" s="42" t="s">
        <v>849</v>
      </c>
    </row>
    <row r="40" spans="1:7" x14ac:dyDescent="0.2">
      <c r="A40" s="42" t="s">
        <v>853</v>
      </c>
      <c r="B40" s="42" t="s">
        <v>852</v>
      </c>
      <c r="C40" s="42" t="s">
        <v>1105</v>
      </c>
      <c r="D40" s="42" t="s">
        <v>813</v>
      </c>
      <c r="E40" s="42" t="s">
        <v>1106</v>
      </c>
      <c r="F40" s="42" t="s">
        <v>52</v>
      </c>
      <c r="G40" s="42" t="s">
        <v>853</v>
      </c>
    </row>
    <row r="41" spans="1:7" x14ac:dyDescent="0.2">
      <c r="A41" s="42" t="s">
        <v>1107</v>
      </c>
      <c r="B41" s="42" t="s">
        <v>417</v>
      </c>
      <c r="C41" s="42" t="s">
        <v>1108</v>
      </c>
      <c r="E41" s="42" t="s">
        <v>419</v>
      </c>
      <c r="F41" s="42" t="s">
        <v>48</v>
      </c>
      <c r="G41" s="42" t="s">
        <v>418</v>
      </c>
    </row>
    <row r="42" spans="1:7" x14ac:dyDescent="0.2">
      <c r="A42" s="42" t="s">
        <v>1109</v>
      </c>
      <c r="B42" s="42" t="s">
        <v>498</v>
      </c>
      <c r="C42" s="163" t="s">
        <v>1110</v>
      </c>
      <c r="E42" s="163" t="s">
        <v>1111</v>
      </c>
      <c r="F42" s="42" t="s">
        <v>48</v>
      </c>
      <c r="G42" s="42" t="s">
        <v>1112</v>
      </c>
    </row>
    <row r="43" spans="1:7" x14ac:dyDescent="0.2">
      <c r="A43" s="42" t="s">
        <v>62</v>
      </c>
      <c r="B43" s="42" t="s">
        <v>545</v>
      </c>
      <c r="C43" s="42" t="s">
        <v>547</v>
      </c>
      <c r="E43" s="164" t="s">
        <v>1113</v>
      </c>
      <c r="F43" s="42" t="s">
        <v>48</v>
      </c>
      <c r="G43" s="42" t="s">
        <v>546</v>
      </c>
    </row>
    <row r="44" spans="1:7" x14ac:dyDescent="0.2">
      <c r="A44" s="42" t="s">
        <v>1114</v>
      </c>
      <c r="B44" s="42" t="s">
        <v>161</v>
      </c>
      <c r="C44" s="42" t="s">
        <v>1115</v>
      </c>
      <c r="E44" s="42" t="s">
        <v>1116</v>
      </c>
      <c r="F44" s="42" t="s">
        <v>48</v>
      </c>
      <c r="G44" s="42" t="s">
        <v>162</v>
      </c>
    </row>
    <row r="45" spans="1:7" x14ac:dyDescent="0.2">
      <c r="A45" s="42" t="s">
        <v>855</v>
      </c>
      <c r="B45" s="42" t="s">
        <v>854</v>
      </c>
      <c r="C45" s="42" t="s">
        <v>856</v>
      </c>
      <c r="E45" s="42" t="s">
        <v>857</v>
      </c>
      <c r="F45" s="42" t="s">
        <v>52</v>
      </c>
      <c r="G45" s="42" t="s">
        <v>855</v>
      </c>
    </row>
    <row r="46" spans="1:7" x14ac:dyDescent="0.2">
      <c r="A46" s="42" t="s">
        <v>859</v>
      </c>
      <c r="B46" s="42" t="s">
        <v>858</v>
      </c>
      <c r="C46" s="42" t="s">
        <v>860</v>
      </c>
      <c r="D46" s="42" t="s">
        <v>813</v>
      </c>
      <c r="E46" s="42" t="s">
        <v>861</v>
      </c>
      <c r="F46" s="42" t="s">
        <v>52</v>
      </c>
      <c r="G46" s="42" t="s">
        <v>859</v>
      </c>
    </row>
    <row r="47" spans="1:7" x14ac:dyDescent="0.2">
      <c r="A47" s="42" t="s">
        <v>863</v>
      </c>
      <c r="B47" s="42" t="s">
        <v>862</v>
      </c>
      <c r="C47" s="42" t="s">
        <v>864</v>
      </c>
      <c r="E47" s="42" t="s">
        <v>1117</v>
      </c>
      <c r="F47" s="42" t="s">
        <v>52</v>
      </c>
      <c r="G47" s="42" t="s">
        <v>863</v>
      </c>
    </row>
    <row r="48" spans="1:7" x14ac:dyDescent="0.2">
      <c r="A48" s="42" t="s">
        <v>866</v>
      </c>
      <c r="B48" s="42" t="s">
        <v>865</v>
      </c>
      <c r="C48" s="42" t="s">
        <v>867</v>
      </c>
      <c r="D48" s="42" t="s">
        <v>868</v>
      </c>
      <c r="E48" s="42" t="s">
        <v>869</v>
      </c>
      <c r="F48" s="42" t="s">
        <v>52</v>
      </c>
      <c r="G48" s="42" t="s">
        <v>866</v>
      </c>
    </row>
    <row r="49" spans="1:7" x14ac:dyDescent="0.2">
      <c r="A49" s="42" t="s">
        <v>871</v>
      </c>
      <c r="B49" s="42" t="s">
        <v>870</v>
      </c>
      <c r="C49" s="42" t="s">
        <v>872</v>
      </c>
      <c r="D49" s="42" t="s">
        <v>868</v>
      </c>
      <c r="E49" s="42" t="s">
        <v>873</v>
      </c>
      <c r="F49" s="42" t="s">
        <v>52</v>
      </c>
      <c r="G49" s="42" t="s">
        <v>871</v>
      </c>
    </row>
    <row r="50" spans="1:7" x14ac:dyDescent="0.2">
      <c r="A50" s="42" t="s">
        <v>875</v>
      </c>
      <c r="B50" s="42" t="s">
        <v>874</v>
      </c>
      <c r="C50" s="42" t="s">
        <v>1055</v>
      </c>
      <c r="E50" s="42" t="s">
        <v>1056</v>
      </c>
      <c r="F50" s="42" t="s">
        <v>52</v>
      </c>
      <c r="G50" s="42" t="s">
        <v>875</v>
      </c>
    </row>
    <row r="51" spans="1:7" x14ac:dyDescent="0.2">
      <c r="A51" s="42" t="s">
        <v>533</v>
      </c>
      <c r="B51" s="42" t="s">
        <v>532</v>
      </c>
      <c r="C51" s="42" t="s">
        <v>534</v>
      </c>
      <c r="E51" s="42" t="s">
        <v>535</v>
      </c>
      <c r="F51" s="42" t="s">
        <v>50</v>
      </c>
      <c r="G51" s="42" t="s">
        <v>533</v>
      </c>
    </row>
    <row r="52" spans="1:7" x14ac:dyDescent="0.2">
      <c r="A52" s="42" t="s">
        <v>1118</v>
      </c>
      <c r="B52" s="42" t="s">
        <v>1119</v>
      </c>
      <c r="F52" s="42" t="s">
        <v>48</v>
      </c>
      <c r="G52" s="42" t="s">
        <v>1120</v>
      </c>
    </row>
    <row r="53" spans="1:7" x14ac:dyDescent="0.2">
      <c r="A53" s="42" t="s">
        <v>1121</v>
      </c>
      <c r="B53" s="42" t="s">
        <v>876</v>
      </c>
      <c r="C53" s="42" t="s">
        <v>1122</v>
      </c>
      <c r="E53" s="42" t="s">
        <v>1123</v>
      </c>
      <c r="F53" s="42" t="s">
        <v>52</v>
      </c>
      <c r="G53" s="42" t="s">
        <v>1121</v>
      </c>
    </row>
    <row r="54" spans="1:7" x14ac:dyDescent="0.2">
      <c r="A54" s="42" t="s">
        <v>1124</v>
      </c>
      <c r="B54" s="42" t="s">
        <v>491</v>
      </c>
      <c r="C54" s="42" t="s">
        <v>492</v>
      </c>
      <c r="E54" s="42" t="s">
        <v>493</v>
      </c>
      <c r="F54" s="42" t="s">
        <v>52</v>
      </c>
      <c r="G54" s="42" t="s">
        <v>1124</v>
      </c>
    </row>
    <row r="55" spans="1:7" x14ac:dyDescent="0.2">
      <c r="A55" s="42" t="s">
        <v>1125</v>
      </c>
      <c r="B55" s="42" t="s">
        <v>206</v>
      </c>
      <c r="C55" s="42" t="s">
        <v>1126</v>
      </c>
      <c r="E55" s="42" t="s">
        <v>1127</v>
      </c>
      <c r="F55" s="42" t="s">
        <v>48</v>
      </c>
      <c r="G55" s="42" t="s">
        <v>207</v>
      </c>
    </row>
    <row r="56" spans="1:7" x14ac:dyDescent="0.2">
      <c r="A56" s="42" t="s">
        <v>1128</v>
      </c>
      <c r="B56" s="42" t="s">
        <v>997</v>
      </c>
      <c r="C56" s="42" t="s">
        <v>999</v>
      </c>
      <c r="E56" s="42" t="s">
        <v>1000</v>
      </c>
      <c r="F56" s="42" t="s">
        <v>48</v>
      </c>
      <c r="G56" s="42" t="s">
        <v>998</v>
      </c>
    </row>
    <row r="57" spans="1:7" x14ac:dyDescent="0.2">
      <c r="A57" s="42" t="s">
        <v>1129</v>
      </c>
      <c r="B57" s="42" t="s">
        <v>824</v>
      </c>
      <c r="C57" s="42" t="s">
        <v>826</v>
      </c>
      <c r="E57" s="42" t="s">
        <v>1079</v>
      </c>
      <c r="F57" s="42" t="s">
        <v>48</v>
      </c>
      <c r="G57" s="42" t="s">
        <v>825</v>
      </c>
    </row>
    <row r="58" spans="1:7" x14ac:dyDescent="0.2">
      <c r="A58" s="42" t="s">
        <v>878</v>
      </c>
      <c r="B58" s="42" t="s">
        <v>877</v>
      </c>
      <c r="C58" s="42" t="s">
        <v>1130</v>
      </c>
      <c r="E58" s="42" t="s">
        <v>1131</v>
      </c>
      <c r="F58" s="42" t="s">
        <v>52</v>
      </c>
      <c r="G58" s="42" t="s">
        <v>878</v>
      </c>
    </row>
    <row r="59" spans="1:7" x14ac:dyDescent="0.2">
      <c r="A59" s="42" t="s">
        <v>1132</v>
      </c>
      <c r="B59" s="42" t="s">
        <v>960</v>
      </c>
      <c r="C59" s="42" t="s">
        <v>962</v>
      </c>
      <c r="E59" s="42" t="s">
        <v>963</v>
      </c>
      <c r="F59" s="42" t="s">
        <v>48</v>
      </c>
      <c r="G59" s="42" t="s">
        <v>961</v>
      </c>
    </row>
    <row r="60" spans="1:7" x14ac:dyDescent="0.2">
      <c r="A60" s="42" t="s">
        <v>880</v>
      </c>
      <c r="B60" s="42" t="s">
        <v>879</v>
      </c>
      <c r="C60" s="42" t="s">
        <v>881</v>
      </c>
      <c r="E60" s="42" t="s">
        <v>882</v>
      </c>
      <c r="F60" s="42" t="s">
        <v>52</v>
      </c>
      <c r="G60" s="42" t="s">
        <v>880</v>
      </c>
    </row>
    <row r="61" spans="1:7" x14ac:dyDescent="0.2">
      <c r="A61" s="42" t="s">
        <v>1133</v>
      </c>
      <c r="B61" s="42" t="s">
        <v>27</v>
      </c>
      <c r="C61" s="42" t="s">
        <v>29</v>
      </c>
      <c r="E61" s="42" t="s">
        <v>30</v>
      </c>
      <c r="F61" s="42" t="s">
        <v>48</v>
      </c>
      <c r="G61" s="42" t="s">
        <v>28</v>
      </c>
    </row>
    <row r="62" spans="1:7" x14ac:dyDescent="0.2">
      <c r="A62" s="42" t="s">
        <v>1134</v>
      </c>
      <c r="B62" s="42" t="s">
        <v>295</v>
      </c>
      <c r="C62" s="42" t="s">
        <v>297</v>
      </c>
      <c r="E62" s="42" t="s">
        <v>1135</v>
      </c>
      <c r="F62" s="42" t="s">
        <v>48</v>
      </c>
      <c r="G62" s="42" t="s">
        <v>296</v>
      </c>
    </row>
    <row r="63" spans="1:7" x14ac:dyDescent="0.2">
      <c r="A63" s="42" t="s">
        <v>884</v>
      </c>
      <c r="B63" s="42" t="s">
        <v>883</v>
      </c>
      <c r="C63" s="42" t="s">
        <v>885</v>
      </c>
      <c r="E63" s="42" t="s">
        <v>1136</v>
      </c>
      <c r="F63" s="42" t="s">
        <v>52</v>
      </c>
      <c r="G63" s="42" t="s">
        <v>884</v>
      </c>
    </row>
    <row r="64" spans="1:7" x14ac:dyDescent="0.2">
      <c r="A64" s="42" t="s">
        <v>887</v>
      </c>
      <c r="B64" s="42" t="s">
        <v>886</v>
      </c>
      <c r="C64" s="42" t="s">
        <v>888</v>
      </c>
      <c r="E64" s="42" t="s">
        <v>889</v>
      </c>
      <c r="F64" s="42" t="s">
        <v>52</v>
      </c>
      <c r="G64" s="42" t="s">
        <v>887</v>
      </c>
    </row>
    <row r="65" spans="1:7" x14ac:dyDescent="0.2">
      <c r="A65" s="42" t="s">
        <v>1137</v>
      </c>
      <c r="B65" s="42" t="s">
        <v>940</v>
      </c>
      <c r="C65" s="42" t="s">
        <v>942</v>
      </c>
      <c r="E65" s="42" t="s">
        <v>943</v>
      </c>
      <c r="F65" s="42" t="s">
        <v>48</v>
      </c>
      <c r="G65" s="42" t="s">
        <v>941</v>
      </c>
    </row>
    <row r="66" spans="1:7" x14ac:dyDescent="0.2">
      <c r="A66" s="42" t="s">
        <v>891</v>
      </c>
      <c r="B66" s="42" t="s">
        <v>890</v>
      </c>
      <c r="C66" s="42" t="s">
        <v>1138</v>
      </c>
      <c r="E66" s="42" t="s">
        <v>1139</v>
      </c>
      <c r="F66" s="42" t="s">
        <v>52</v>
      </c>
      <c r="G66" s="42" t="s">
        <v>891</v>
      </c>
    </row>
    <row r="67" spans="1:7" x14ac:dyDescent="0.2">
      <c r="A67" s="42" t="s">
        <v>893</v>
      </c>
      <c r="B67" s="42" t="s">
        <v>892</v>
      </c>
      <c r="C67" s="42" t="s">
        <v>1140</v>
      </c>
      <c r="E67" s="42" t="s">
        <v>1141</v>
      </c>
      <c r="F67" s="42" t="s">
        <v>52</v>
      </c>
      <c r="G67" s="42" t="s">
        <v>893</v>
      </c>
    </row>
    <row r="68" spans="1:7" x14ac:dyDescent="0.2">
      <c r="A68" s="42" t="s">
        <v>895</v>
      </c>
      <c r="B68" s="42" t="s">
        <v>894</v>
      </c>
      <c r="C68" s="42" t="s">
        <v>896</v>
      </c>
      <c r="E68" s="42" t="s">
        <v>897</v>
      </c>
      <c r="F68" s="42" t="s">
        <v>52</v>
      </c>
      <c r="G68" s="42" t="s">
        <v>895</v>
      </c>
    </row>
    <row r="69" spans="1:7" x14ac:dyDescent="0.2">
      <c r="A69" s="42" t="s">
        <v>1142</v>
      </c>
      <c r="B69" s="42" t="s">
        <v>1143</v>
      </c>
      <c r="F69" s="42" t="s">
        <v>48</v>
      </c>
      <c r="G69" s="42" t="s">
        <v>1144</v>
      </c>
    </row>
    <row r="70" spans="1:7" x14ac:dyDescent="0.2">
      <c r="A70" s="42" t="s">
        <v>64</v>
      </c>
      <c r="B70" s="42" t="s">
        <v>557</v>
      </c>
      <c r="F70" s="42" t="s">
        <v>48</v>
      </c>
      <c r="G70" s="42" t="s">
        <v>65</v>
      </c>
    </row>
    <row r="71" spans="1:7" x14ac:dyDescent="0.2">
      <c r="A71" s="42" t="s">
        <v>1145</v>
      </c>
      <c r="B71" s="42" t="s">
        <v>153</v>
      </c>
      <c r="C71" s="42" t="s">
        <v>154</v>
      </c>
      <c r="E71" s="42" t="s">
        <v>1146</v>
      </c>
      <c r="F71" s="42" t="s">
        <v>52</v>
      </c>
      <c r="G71" s="42" t="s">
        <v>1145</v>
      </c>
    </row>
    <row r="72" spans="1:7" x14ac:dyDescent="0.2">
      <c r="A72" s="42" t="s">
        <v>537</v>
      </c>
      <c r="B72" s="42" t="s">
        <v>536</v>
      </c>
      <c r="C72" s="42" t="s">
        <v>538</v>
      </c>
      <c r="E72" s="42" t="s">
        <v>541</v>
      </c>
      <c r="F72" s="42" t="s">
        <v>50</v>
      </c>
      <c r="G72" s="42" t="s">
        <v>537</v>
      </c>
    </row>
    <row r="73" spans="1:7" x14ac:dyDescent="0.2">
      <c r="A73" s="42" t="s">
        <v>543</v>
      </c>
      <c r="B73" s="42" t="s">
        <v>542</v>
      </c>
      <c r="C73" s="42" t="s">
        <v>544</v>
      </c>
      <c r="E73" s="42" t="s">
        <v>1147</v>
      </c>
      <c r="F73" s="42" t="s">
        <v>50</v>
      </c>
      <c r="G73" s="42" t="s">
        <v>543</v>
      </c>
    </row>
    <row r="74" spans="1:7" x14ac:dyDescent="0.2">
      <c r="A74" s="42" t="s">
        <v>1148</v>
      </c>
      <c r="B74" s="42" t="s">
        <v>1149</v>
      </c>
      <c r="F74" s="42" t="s">
        <v>48</v>
      </c>
      <c r="G74" s="42" t="s">
        <v>1150</v>
      </c>
    </row>
    <row r="75" spans="1:7" x14ac:dyDescent="0.2">
      <c r="A75" s="42" t="s">
        <v>1151</v>
      </c>
      <c r="B75" s="42" t="s">
        <v>898</v>
      </c>
      <c r="C75" s="42" t="s">
        <v>1152</v>
      </c>
      <c r="E75" s="42" t="s">
        <v>1153</v>
      </c>
      <c r="F75" s="42" t="s">
        <v>48</v>
      </c>
      <c r="G75" s="42" t="s">
        <v>899</v>
      </c>
    </row>
    <row r="76" spans="1:7" x14ac:dyDescent="0.2">
      <c r="A76" s="42" t="s">
        <v>1154</v>
      </c>
      <c r="B76" s="42" t="s">
        <v>892</v>
      </c>
      <c r="C76" s="42" t="s">
        <v>1140</v>
      </c>
      <c r="E76" s="42" t="s">
        <v>1141</v>
      </c>
      <c r="F76" s="42" t="s">
        <v>48</v>
      </c>
      <c r="G76" s="42" t="s">
        <v>893</v>
      </c>
    </row>
    <row r="77" spans="1:7" x14ac:dyDescent="0.2">
      <c r="A77" s="42" t="s">
        <v>899</v>
      </c>
      <c r="B77" s="42" t="s">
        <v>898</v>
      </c>
      <c r="C77" s="42" t="s">
        <v>1152</v>
      </c>
      <c r="E77" s="42" t="s">
        <v>1153</v>
      </c>
      <c r="F77" s="42" t="s">
        <v>52</v>
      </c>
      <c r="G77" s="42" t="s">
        <v>899</v>
      </c>
    </row>
    <row r="78" spans="1:7" x14ac:dyDescent="0.2">
      <c r="A78" s="42" t="s">
        <v>901</v>
      </c>
      <c r="B78" s="42" t="s">
        <v>900</v>
      </c>
      <c r="C78" s="42" t="s">
        <v>902</v>
      </c>
      <c r="D78" s="42" t="s">
        <v>903</v>
      </c>
      <c r="E78" s="42" t="s">
        <v>904</v>
      </c>
      <c r="F78" s="42" t="s">
        <v>52</v>
      </c>
      <c r="G78" s="42" t="s">
        <v>901</v>
      </c>
    </row>
    <row r="79" spans="1:7" x14ac:dyDescent="0.2">
      <c r="A79" s="42" t="s">
        <v>1155</v>
      </c>
      <c r="B79" s="42" t="s">
        <v>494</v>
      </c>
      <c r="C79" s="42" t="s">
        <v>495</v>
      </c>
      <c r="D79" s="42" t="s">
        <v>868</v>
      </c>
      <c r="E79" s="42" t="s">
        <v>496</v>
      </c>
      <c r="F79" s="42" t="s">
        <v>52</v>
      </c>
      <c r="G79" s="42" t="s">
        <v>1155</v>
      </c>
    </row>
    <row r="80" spans="1:7" x14ac:dyDescent="0.2">
      <c r="A80" s="42" t="s">
        <v>1156</v>
      </c>
      <c r="B80" s="42" t="s">
        <v>247</v>
      </c>
      <c r="C80" s="42" t="s">
        <v>1157</v>
      </c>
      <c r="E80" s="42" t="s">
        <v>1158</v>
      </c>
      <c r="F80" s="42" t="s">
        <v>48</v>
      </c>
      <c r="G80" s="42" t="s">
        <v>248</v>
      </c>
    </row>
    <row r="81" spans="1:7" x14ac:dyDescent="0.2">
      <c r="A81" s="42" t="s">
        <v>1159</v>
      </c>
      <c r="B81" s="42" t="s">
        <v>167</v>
      </c>
      <c r="C81" s="42" t="s">
        <v>169</v>
      </c>
      <c r="E81" s="42" t="s">
        <v>170</v>
      </c>
      <c r="F81" s="42" t="s">
        <v>48</v>
      </c>
      <c r="G81" s="42" t="s">
        <v>168</v>
      </c>
    </row>
    <row r="82" spans="1:7" x14ac:dyDescent="0.2">
      <c r="A82" s="42" t="s">
        <v>1160</v>
      </c>
      <c r="B82" s="42" t="s">
        <v>216</v>
      </c>
      <c r="C82" s="42" t="s">
        <v>1161</v>
      </c>
      <c r="D82" s="42" t="s">
        <v>218</v>
      </c>
      <c r="E82" s="42" t="s">
        <v>219</v>
      </c>
      <c r="F82" s="42" t="s">
        <v>48</v>
      </c>
      <c r="G82" s="42" t="s">
        <v>217</v>
      </c>
    </row>
    <row r="83" spans="1:7" x14ac:dyDescent="0.2">
      <c r="A83" s="42" t="s">
        <v>906</v>
      </c>
      <c r="B83" s="42" t="s">
        <v>905</v>
      </c>
      <c r="C83" s="42" t="s">
        <v>907</v>
      </c>
      <c r="E83" s="42" t="s">
        <v>908</v>
      </c>
      <c r="F83" s="42" t="s">
        <v>52</v>
      </c>
      <c r="G83" s="42" t="s">
        <v>906</v>
      </c>
    </row>
    <row r="84" spans="1:7" x14ac:dyDescent="0.2">
      <c r="A84" s="42" t="s">
        <v>910</v>
      </c>
      <c r="B84" s="42" t="s">
        <v>909</v>
      </c>
      <c r="C84" s="42" t="s">
        <v>1162</v>
      </c>
      <c r="E84" s="42" t="s">
        <v>1163</v>
      </c>
      <c r="F84" s="42" t="s">
        <v>52</v>
      </c>
      <c r="G84" s="42" t="s">
        <v>910</v>
      </c>
    </row>
    <row r="85" spans="1:7" x14ac:dyDescent="0.2">
      <c r="A85" s="42" t="s">
        <v>912</v>
      </c>
      <c r="B85" s="42" t="s">
        <v>911</v>
      </c>
      <c r="C85" s="42" t="s">
        <v>913</v>
      </c>
      <c r="E85" s="42" t="s">
        <v>914</v>
      </c>
      <c r="F85" s="42" t="s">
        <v>52</v>
      </c>
      <c r="G85" s="42" t="s">
        <v>912</v>
      </c>
    </row>
    <row r="86" spans="1:7" x14ac:dyDescent="0.2">
      <c r="A86" s="42" t="s">
        <v>1164</v>
      </c>
      <c r="B86" s="42" t="s">
        <v>1165</v>
      </c>
      <c r="F86" s="42" t="s">
        <v>48</v>
      </c>
      <c r="G86" s="42" t="s">
        <v>1166</v>
      </c>
    </row>
    <row r="87" spans="1:7" x14ac:dyDescent="0.2">
      <c r="A87" s="42" t="s">
        <v>67</v>
      </c>
      <c r="B87" s="42" t="s">
        <v>565</v>
      </c>
      <c r="C87" s="42" t="s">
        <v>566</v>
      </c>
      <c r="E87" s="166"/>
      <c r="F87" s="42" t="s">
        <v>48</v>
      </c>
      <c r="G87" s="42" t="s">
        <v>68</v>
      </c>
    </row>
    <row r="88" spans="1:7" x14ac:dyDescent="0.2">
      <c r="A88" s="42" t="s">
        <v>916</v>
      </c>
      <c r="B88" s="42" t="s">
        <v>915</v>
      </c>
      <c r="C88" s="42" t="s">
        <v>917</v>
      </c>
      <c r="E88" s="42" t="s">
        <v>1167</v>
      </c>
      <c r="F88" s="42" t="s">
        <v>52</v>
      </c>
      <c r="G88" s="42" t="s">
        <v>916</v>
      </c>
    </row>
    <row r="89" spans="1:7" x14ac:dyDescent="0.2">
      <c r="A89" s="42" t="s">
        <v>69</v>
      </c>
      <c r="B89" s="42" t="s">
        <v>559</v>
      </c>
      <c r="C89" s="42" t="s">
        <v>1168</v>
      </c>
      <c r="E89" s="42" t="s">
        <v>1169</v>
      </c>
      <c r="F89" s="42" t="s">
        <v>48</v>
      </c>
      <c r="G89" s="42" t="s">
        <v>70</v>
      </c>
    </row>
    <row r="90" spans="1:7" x14ac:dyDescent="0.2">
      <c r="A90" s="42" t="s">
        <v>919</v>
      </c>
      <c r="B90" s="42" t="s">
        <v>918</v>
      </c>
      <c r="C90" s="42" t="s">
        <v>920</v>
      </c>
      <c r="E90" s="42" t="s">
        <v>921</v>
      </c>
      <c r="F90" s="42" t="s">
        <v>52</v>
      </c>
      <c r="G90" s="42" t="s">
        <v>919</v>
      </c>
    </row>
    <row r="91" spans="1:7" x14ac:dyDescent="0.2">
      <c r="A91" s="42" t="s">
        <v>923</v>
      </c>
      <c r="B91" s="42" t="s">
        <v>922</v>
      </c>
      <c r="C91" s="42" t="s">
        <v>1170</v>
      </c>
      <c r="D91" s="42" t="s">
        <v>924</v>
      </c>
      <c r="E91" s="42" t="s">
        <v>1171</v>
      </c>
      <c r="F91" s="42" t="s">
        <v>52</v>
      </c>
      <c r="G91" s="42" t="s">
        <v>923</v>
      </c>
    </row>
    <row r="92" spans="1:7" x14ac:dyDescent="0.2">
      <c r="A92" s="42" t="s">
        <v>926</v>
      </c>
      <c r="B92" s="42" t="s">
        <v>925</v>
      </c>
      <c r="C92" s="42" t="s">
        <v>1170</v>
      </c>
      <c r="E92" s="42" t="s">
        <v>1171</v>
      </c>
      <c r="F92" s="42" t="s">
        <v>52</v>
      </c>
      <c r="G92" s="42" t="s">
        <v>926</v>
      </c>
    </row>
    <row r="93" spans="1:7" x14ac:dyDescent="0.2">
      <c r="A93" s="42" t="s">
        <v>928</v>
      </c>
      <c r="B93" s="42" t="s">
        <v>927</v>
      </c>
      <c r="C93" s="42" t="s">
        <v>929</v>
      </c>
      <c r="E93" s="42" t="s">
        <v>1172</v>
      </c>
      <c r="F93" s="42" t="s">
        <v>52</v>
      </c>
      <c r="G93" s="42" t="s">
        <v>928</v>
      </c>
    </row>
    <row r="94" spans="1:7" x14ac:dyDescent="0.2">
      <c r="A94" s="42" t="s">
        <v>931</v>
      </c>
      <c r="B94" s="42" t="s">
        <v>930</v>
      </c>
      <c r="C94" s="42" t="s">
        <v>932</v>
      </c>
      <c r="E94" s="42" t="s">
        <v>933</v>
      </c>
      <c r="F94" s="42" t="s">
        <v>52</v>
      </c>
      <c r="G94" s="42" t="s">
        <v>931</v>
      </c>
    </row>
    <row r="95" spans="1:7" ht="22.5" x14ac:dyDescent="0.2">
      <c r="A95" s="42" t="s">
        <v>935</v>
      </c>
      <c r="B95" s="42" t="s">
        <v>934</v>
      </c>
      <c r="C95" s="42" t="s">
        <v>1173</v>
      </c>
      <c r="E95" s="163" t="s">
        <v>1174</v>
      </c>
      <c r="F95" s="42" t="s">
        <v>52</v>
      </c>
      <c r="G95" s="42" t="s">
        <v>935</v>
      </c>
    </row>
    <row r="96" spans="1:7" x14ac:dyDescent="0.2">
      <c r="A96" s="42" t="s">
        <v>937</v>
      </c>
      <c r="B96" s="42" t="s">
        <v>936</v>
      </c>
      <c r="C96" s="42" t="s">
        <v>938</v>
      </c>
      <c r="E96" s="42" t="s">
        <v>939</v>
      </c>
      <c r="F96" s="42" t="s">
        <v>52</v>
      </c>
      <c r="G96" s="42" t="s">
        <v>937</v>
      </c>
    </row>
    <row r="97" spans="1:7" x14ac:dyDescent="0.2">
      <c r="A97" s="42" t="s">
        <v>1175</v>
      </c>
      <c r="B97" s="42" t="s">
        <v>353</v>
      </c>
      <c r="C97" s="42" t="s">
        <v>355</v>
      </c>
      <c r="E97" s="42" t="s">
        <v>356</v>
      </c>
      <c r="F97" s="42" t="s">
        <v>48</v>
      </c>
      <c r="G97" s="42" t="s">
        <v>354</v>
      </c>
    </row>
    <row r="98" spans="1:7" x14ac:dyDescent="0.2">
      <c r="A98" s="42" t="s">
        <v>941</v>
      </c>
      <c r="B98" s="42" t="s">
        <v>940</v>
      </c>
      <c r="C98" s="42" t="s">
        <v>942</v>
      </c>
      <c r="E98" s="42" t="s">
        <v>943</v>
      </c>
      <c r="F98" s="42" t="s">
        <v>52</v>
      </c>
      <c r="G98" s="42" t="s">
        <v>941</v>
      </c>
    </row>
    <row r="99" spans="1:7" x14ac:dyDescent="0.2">
      <c r="A99" s="42" t="s">
        <v>945</v>
      </c>
      <c r="B99" s="42" t="s">
        <v>944</v>
      </c>
      <c r="C99" s="42" t="s">
        <v>946</v>
      </c>
      <c r="E99" s="42" t="s">
        <v>1176</v>
      </c>
      <c r="F99" s="42" t="s">
        <v>52</v>
      </c>
      <c r="G99" s="42" t="s">
        <v>945</v>
      </c>
    </row>
    <row r="100" spans="1:7" x14ac:dyDescent="0.2">
      <c r="A100" s="42" t="s">
        <v>1177</v>
      </c>
      <c r="B100" s="42" t="s">
        <v>944</v>
      </c>
      <c r="C100" s="42" t="s">
        <v>946</v>
      </c>
      <c r="E100" s="42" t="s">
        <v>1176</v>
      </c>
      <c r="F100" s="42" t="s">
        <v>48</v>
      </c>
      <c r="G100" s="42" t="s">
        <v>945</v>
      </c>
    </row>
    <row r="101" spans="1:7" x14ac:dyDescent="0.2">
      <c r="A101" s="42" t="s">
        <v>948</v>
      </c>
      <c r="B101" s="42" t="s">
        <v>947</v>
      </c>
      <c r="C101" s="42" t="s">
        <v>1178</v>
      </c>
      <c r="E101" s="42" t="s">
        <v>1179</v>
      </c>
      <c r="F101" s="42" t="s">
        <v>52</v>
      </c>
      <c r="G101" s="42" t="s">
        <v>948</v>
      </c>
    </row>
    <row r="102" spans="1:7" x14ac:dyDescent="0.2">
      <c r="A102" s="42" t="s">
        <v>1180</v>
      </c>
      <c r="B102" s="42" t="s">
        <v>949</v>
      </c>
      <c r="C102" s="42" t="s">
        <v>950</v>
      </c>
      <c r="E102" s="42" t="s">
        <v>1181</v>
      </c>
      <c r="F102" s="42" t="s">
        <v>52</v>
      </c>
      <c r="G102" s="42" t="s">
        <v>1180</v>
      </c>
    </row>
    <row r="103" spans="1:7" x14ac:dyDescent="0.2">
      <c r="A103" s="42" t="s">
        <v>1182</v>
      </c>
      <c r="B103" s="42" t="s">
        <v>1183</v>
      </c>
      <c r="C103" s="42" t="s">
        <v>1184</v>
      </c>
      <c r="E103" s="42" t="s">
        <v>1185</v>
      </c>
      <c r="F103" s="42" t="s">
        <v>52</v>
      </c>
      <c r="G103" s="42" t="s">
        <v>1182</v>
      </c>
    </row>
    <row r="104" spans="1:7" x14ac:dyDescent="0.2">
      <c r="A104" s="42" t="s">
        <v>1186</v>
      </c>
      <c r="B104" s="42" t="s">
        <v>1187</v>
      </c>
      <c r="F104" s="42" t="s">
        <v>48</v>
      </c>
      <c r="G104" s="42" t="s">
        <v>1188</v>
      </c>
    </row>
    <row r="105" spans="1:7" x14ac:dyDescent="0.2">
      <c r="A105" s="42" t="s">
        <v>1189</v>
      </c>
      <c r="B105" s="42" t="s">
        <v>235</v>
      </c>
      <c r="C105" s="42" t="s">
        <v>1190</v>
      </c>
      <c r="E105" s="42" t="s">
        <v>1191</v>
      </c>
      <c r="F105" s="42" t="s">
        <v>48</v>
      </c>
      <c r="G105" s="42" t="s">
        <v>236</v>
      </c>
    </row>
    <row r="106" spans="1:7" x14ac:dyDescent="0.2">
      <c r="A106" s="42" t="s">
        <v>1192</v>
      </c>
      <c r="B106" s="42" t="s">
        <v>562</v>
      </c>
      <c r="C106" s="42" t="s">
        <v>1193</v>
      </c>
      <c r="E106" s="42" t="s">
        <v>1194</v>
      </c>
      <c r="F106" s="42" t="s">
        <v>48</v>
      </c>
      <c r="G106" s="42" t="s">
        <v>1195</v>
      </c>
    </row>
    <row r="107" spans="1:7" x14ac:dyDescent="0.2">
      <c r="A107" s="42" t="s">
        <v>1196</v>
      </c>
      <c r="B107" s="42" t="s">
        <v>191</v>
      </c>
      <c r="C107" s="42" t="s">
        <v>1197</v>
      </c>
      <c r="E107" s="42" t="s">
        <v>1198</v>
      </c>
      <c r="F107" s="42" t="s">
        <v>48</v>
      </c>
      <c r="G107" s="42" t="s">
        <v>192</v>
      </c>
    </row>
    <row r="108" spans="1:7" x14ac:dyDescent="0.2">
      <c r="A108" s="42" t="s">
        <v>1199</v>
      </c>
      <c r="B108" s="42" t="s">
        <v>324</v>
      </c>
      <c r="C108" s="42" t="s">
        <v>1200</v>
      </c>
      <c r="E108" s="42" t="s">
        <v>1201</v>
      </c>
      <c r="F108" s="42" t="s">
        <v>48</v>
      </c>
      <c r="G108" s="42" t="s">
        <v>325</v>
      </c>
    </row>
    <row r="109" spans="1:7" x14ac:dyDescent="0.2">
      <c r="A109" s="42" t="s">
        <v>952</v>
      </c>
      <c r="B109" s="42" t="s">
        <v>951</v>
      </c>
      <c r="C109" s="42" t="s">
        <v>1202</v>
      </c>
      <c r="E109" s="42" t="s">
        <v>953</v>
      </c>
      <c r="F109" s="42" t="s">
        <v>52</v>
      </c>
      <c r="G109" s="42" t="s">
        <v>952</v>
      </c>
    </row>
    <row r="110" spans="1:7" x14ac:dyDescent="0.2">
      <c r="A110" s="42" t="s">
        <v>1203</v>
      </c>
      <c r="B110" s="42" t="s">
        <v>427</v>
      </c>
      <c r="C110" s="42" t="s">
        <v>429</v>
      </c>
      <c r="E110" s="42" t="s">
        <v>430</v>
      </c>
      <c r="F110" s="42" t="s">
        <v>48</v>
      </c>
      <c r="G110" s="42" t="s">
        <v>428</v>
      </c>
    </row>
    <row r="111" spans="1:7" x14ac:dyDescent="0.2">
      <c r="A111" s="42" t="s">
        <v>955</v>
      </c>
      <c r="B111" s="42" t="s">
        <v>954</v>
      </c>
      <c r="C111" s="42" t="s">
        <v>1204</v>
      </c>
      <c r="D111" s="42" t="s">
        <v>813</v>
      </c>
      <c r="E111" s="42" t="s">
        <v>1205</v>
      </c>
      <c r="F111" s="42" t="s">
        <v>52</v>
      </c>
      <c r="G111" s="42" t="s">
        <v>955</v>
      </c>
    </row>
    <row r="112" spans="1:7" x14ac:dyDescent="0.2">
      <c r="A112" s="42" t="s">
        <v>957</v>
      </c>
      <c r="B112" s="42" t="s">
        <v>956</v>
      </c>
      <c r="C112" s="42" t="s">
        <v>958</v>
      </c>
      <c r="E112" s="42" t="s">
        <v>959</v>
      </c>
      <c r="F112" s="42" t="s">
        <v>52</v>
      </c>
      <c r="G112" s="42" t="s">
        <v>957</v>
      </c>
    </row>
    <row r="113" spans="1:7" x14ac:dyDescent="0.2">
      <c r="A113" s="42" t="s">
        <v>57</v>
      </c>
      <c r="B113" s="42" t="s">
        <v>510</v>
      </c>
      <c r="C113" s="42" t="s">
        <v>512</v>
      </c>
      <c r="E113" s="42" t="s">
        <v>513</v>
      </c>
      <c r="F113" s="42" t="s">
        <v>48</v>
      </c>
      <c r="G113" s="42" t="s">
        <v>511</v>
      </c>
    </row>
    <row r="114" spans="1:7" x14ac:dyDescent="0.2">
      <c r="A114" s="42" t="s">
        <v>73</v>
      </c>
      <c r="B114" s="42" t="s">
        <v>570</v>
      </c>
      <c r="F114" s="42" t="s">
        <v>48</v>
      </c>
      <c r="G114" s="42" t="s">
        <v>104</v>
      </c>
    </row>
    <row r="115" spans="1:7" x14ac:dyDescent="0.2">
      <c r="A115" s="42" t="s">
        <v>961</v>
      </c>
      <c r="B115" s="42" t="s">
        <v>960</v>
      </c>
      <c r="C115" s="42" t="s">
        <v>962</v>
      </c>
      <c r="E115" s="42" t="s">
        <v>963</v>
      </c>
      <c r="F115" s="42" t="s">
        <v>52</v>
      </c>
      <c r="G115" s="42" t="s">
        <v>961</v>
      </c>
    </row>
    <row r="116" spans="1:7" x14ac:dyDescent="0.2">
      <c r="A116" s="42" t="s">
        <v>965</v>
      </c>
      <c r="B116" s="42" t="s">
        <v>964</v>
      </c>
      <c r="C116" s="42" t="s">
        <v>962</v>
      </c>
      <c r="D116" s="42" t="s">
        <v>868</v>
      </c>
      <c r="E116" s="42" t="s">
        <v>963</v>
      </c>
      <c r="F116" s="42" t="s">
        <v>52</v>
      </c>
      <c r="G116" s="42" t="s">
        <v>965</v>
      </c>
    </row>
    <row r="117" spans="1:7" x14ac:dyDescent="0.2">
      <c r="A117" s="42" t="s">
        <v>1206</v>
      </c>
      <c r="B117" s="42" t="s">
        <v>974</v>
      </c>
      <c r="C117" s="42" t="s">
        <v>1207</v>
      </c>
      <c r="E117" s="42" t="s">
        <v>1208</v>
      </c>
      <c r="F117" s="42" t="s">
        <v>48</v>
      </c>
      <c r="G117" s="42" t="s">
        <v>975</v>
      </c>
    </row>
    <row r="118" spans="1:7" x14ac:dyDescent="0.2">
      <c r="A118" s="42" t="s">
        <v>1209</v>
      </c>
      <c r="B118" s="42" t="s">
        <v>365</v>
      </c>
      <c r="C118" s="42" t="s">
        <v>1210</v>
      </c>
      <c r="E118" s="42" t="s">
        <v>1211</v>
      </c>
      <c r="F118" s="42" t="s">
        <v>48</v>
      </c>
      <c r="G118" s="42" t="s">
        <v>366</v>
      </c>
    </row>
    <row r="119" spans="1:7" x14ac:dyDescent="0.2">
      <c r="A119" s="42" t="s">
        <v>967</v>
      </c>
      <c r="B119" s="42" t="s">
        <v>966</v>
      </c>
      <c r="C119" s="42" t="s">
        <v>1212</v>
      </c>
      <c r="E119" s="42" t="s">
        <v>1213</v>
      </c>
      <c r="F119" s="42" t="s">
        <v>52</v>
      </c>
      <c r="G119" s="42" t="s">
        <v>967</v>
      </c>
    </row>
    <row r="120" spans="1:7" x14ac:dyDescent="0.2">
      <c r="A120" s="42" t="s">
        <v>969</v>
      </c>
      <c r="B120" s="42" t="s">
        <v>968</v>
      </c>
      <c r="C120" s="42" t="s">
        <v>1214</v>
      </c>
      <c r="E120" s="42" t="s">
        <v>1215</v>
      </c>
      <c r="F120" s="42" t="s">
        <v>52</v>
      </c>
      <c r="G120" s="42" t="s">
        <v>969</v>
      </c>
    </row>
    <row r="121" spans="1:7" x14ac:dyDescent="0.2">
      <c r="A121" s="42" t="s">
        <v>105</v>
      </c>
      <c r="B121" s="42" t="s">
        <v>576</v>
      </c>
      <c r="C121" s="42" t="s">
        <v>577</v>
      </c>
      <c r="E121" s="42" t="s">
        <v>578</v>
      </c>
      <c r="F121" s="42" t="s">
        <v>48</v>
      </c>
      <c r="G121" s="42" t="s">
        <v>106</v>
      </c>
    </row>
    <row r="122" spans="1:7" x14ac:dyDescent="0.2">
      <c r="A122" s="42" t="s">
        <v>1216</v>
      </c>
      <c r="B122" s="42" t="s">
        <v>1001</v>
      </c>
      <c r="C122" s="42" t="s">
        <v>1217</v>
      </c>
      <c r="D122" s="42" t="s">
        <v>1218</v>
      </c>
      <c r="E122" s="42" t="s">
        <v>1219</v>
      </c>
      <c r="F122" s="42" t="s">
        <v>48</v>
      </c>
      <c r="G122" s="42" t="s">
        <v>3</v>
      </c>
    </row>
    <row r="123" spans="1:7" x14ac:dyDescent="0.2">
      <c r="A123" s="42" t="s">
        <v>1220</v>
      </c>
      <c r="B123" s="42" t="s">
        <v>837</v>
      </c>
      <c r="C123" s="42" t="s">
        <v>838</v>
      </c>
      <c r="E123" s="42" t="s">
        <v>839</v>
      </c>
      <c r="F123" s="42" t="s">
        <v>52</v>
      </c>
      <c r="G123" s="42" t="s">
        <v>1220</v>
      </c>
    </row>
    <row r="124" spans="1:7" x14ac:dyDescent="0.2">
      <c r="A124" s="42" t="s">
        <v>1221</v>
      </c>
      <c r="B124" s="42" t="s">
        <v>467</v>
      </c>
      <c r="C124" s="42" t="s">
        <v>1222</v>
      </c>
      <c r="D124" s="42" t="s">
        <v>813</v>
      </c>
      <c r="E124" s="42" t="s">
        <v>1223</v>
      </c>
      <c r="F124" s="42" t="s">
        <v>52</v>
      </c>
      <c r="G124" s="42" t="s">
        <v>1221</v>
      </c>
    </row>
    <row r="125" spans="1:7" x14ac:dyDescent="0.2">
      <c r="A125" s="42" t="s">
        <v>971</v>
      </c>
      <c r="B125" s="42" t="s">
        <v>970</v>
      </c>
      <c r="C125" s="42" t="s">
        <v>972</v>
      </c>
      <c r="E125" s="42" t="s">
        <v>973</v>
      </c>
      <c r="F125" s="42" t="s">
        <v>52</v>
      </c>
      <c r="G125" s="42" t="s">
        <v>971</v>
      </c>
    </row>
    <row r="126" spans="1:7" x14ac:dyDescent="0.2">
      <c r="A126" s="42" t="s">
        <v>975</v>
      </c>
      <c r="B126" s="42" t="s">
        <v>974</v>
      </c>
      <c r="C126" s="42" t="s">
        <v>1207</v>
      </c>
      <c r="E126" s="42" t="s">
        <v>1208</v>
      </c>
      <c r="F126" s="42" t="s">
        <v>52</v>
      </c>
      <c r="G126" s="42" t="s">
        <v>975</v>
      </c>
    </row>
    <row r="127" spans="1:7" x14ac:dyDescent="0.2">
      <c r="A127" s="42" t="s">
        <v>977</v>
      </c>
      <c r="B127" s="42" t="s">
        <v>976</v>
      </c>
      <c r="C127" s="42" t="s">
        <v>1207</v>
      </c>
      <c r="E127" s="42" t="s">
        <v>1208</v>
      </c>
      <c r="F127" s="42" t="s">
        <v>52</v>
      </c>
      <c r="G127" s="42" t="s">
        <v>977</v>
      </c>
    </row>
    <row r="128" spans="1:7" x14ac:dyDescent="0.2">
      <c r="A128" s="42" t="s">
        <v>979</v>
      </c>
      <c r="B128" s="42" t="s">
        <v>978</v>
      </c>
      <c r="C128" s="42" t="s">
        <v>1207</v>
      </c>
      <c r="E128" s="42" t="s">
        <v>1208</v>
      </c>
      <c r="F128" s="42" t="s">
        <v>52</v>
      </c>
      <c r="G128" s="42" t="s">
        <v>979</v>
      </c>
    </row>
    <row r="129" spans="1:7" x14ac:dyDescent="0.2">
      <c r="A129" s="42" t="s">
        <v>1224</v>
      </c>
      <c r="B129" s="42" t="s">
        <v>976</v>
      </c>
      <c r="C129" s="42" t="s">
        <v>1207</v>
      </c>
      <c r="E129" s="42" t="s">
        <v>1208</v>
      </c>
      <c r="F129" s="42" t="s">
        <v>48</v>
      </c>
      <c r="G129" s="42" t="s">
        <v>977</v>
      </c>
    </row>
    <row r="130" spans="1:7" x14ac:dyDescent="0.2">
      <c r="A130" s="42" t="s">
        <v>981</v>
      </c>
      <c r="B130" s="42" t="s">
        <v>980</v>
      </c>
      <c r="C130" s="42" t="s">
        <v>1225</v>
      </c>
      <c r="E130" s="42" t="s">
        <v>1226</v>
      </c>
      <c r="F130" s="42" t="s">
        <v>52</v>
      </c>
      <c r="G130" s="42" t="s">
        <v>981</v>
      </c>
    </row>
    <row r="131" spans="1:7" x14ac:dyDescent="0.2">
      <c r="A131" s="42" t="s">
        <v>1227</v>
      </c>
      <c r="B131" s="42" t="s">
        <v>982</v>
      </c>
      <c r="C131" s="42" t="s">
        <v>1228</v>
      </c>
      <c r="E131" s="42" t="s">
        <v>1229</v>
      </c>
      <c r="F131" s="42" t="s">
        <v>48</v>
      </c>
      <c r="G131" s="42" t="s">
        <v>1230</v>
      </c>
    </row>
    <row r="132" spans="1:7" x14ac:dyDescent="0.2">
      <c r="A132" s="42" t="s">
        <v>984</v>
      </c>
      <c r="B132" s="42" t="s">
        <v>983</v>
      </c>
      <c r="C132" s="42" t="s">
        <v>985</v>
      </c>
      <c r="E132" s="42" t="s">
        <v>986</v>
      </c>
      <c r="F132" s="42" t="s">
        <v>52</v>
      </c>
      <c r="G132" s="42" t="s">
        <v>984</v>
      </c>
    </row>
    <row r="133" spans="1:7" x14ac:dyDescent="0.2">
      <c r="A133" s="42" t="s">
        <v>988</v>
      </c>
      <c r="B133" s="42" t="s">
        <v>987</v>
      </c>
      <c r="C133" s="42" t="s">
        <v>989</v>
      </c>
      <c r="E133" s="42" t="s">
        <v>990</v>
      </c>
      <c r="F133" s="42" t="s">
        <v>52</v>
      </c>
      <c r="G133" s="42" t="s">
        <v>988</v>
      </c>
    </row>
    <row r="134" spans="1:7" x14ac:dyDescent="0.2">
      <c r="A134" s="42" t="s">
        <v>992</v>
      </c>
      <c r="B134" s="42" t="s">
        <v>991</v>
      </c>
      <c r="C134" s="42" t="s">
        <v>1231</v>
      </c>
      <c r="E134" s="42" t="s">
        <v>1232</v>
      </c>
      <c r="F134" s="42" t="s">
        <v>52</v>
      </c>
      <c r="G134" s="42" t="s">
        <v>992</v>
      </c>
    </row>
    <row r="135" spans="1:7" x14ac:dyDescent="0.2">
      <c r="A135" s="42" t="s">
        <v>1233</v>
      </c>
      <c r="B135" s="42" t="s">
        <v>232</v>
      </c>
      <c r="C135" s="42" t="s">
        <v>1234</v>
      </c>
      <c r="D135" s="42" t="s">
        <v>233</v>
      </c>
      <c r="E135" s="42" t="s">
        <v>1235</v>
      </c>
      <c r="F135" s="42" t="s">
        <v>48</v>
      </c>
      <c r="G135" s="42" t="s">
        <v>1236</v>
      </c>
    </row>
    <row r="136" spans="1:7" x14ac:dyDescent="0.2">
      <c r="A136" s="42" t="s">
        <v>1237</v>
      </c>
      <c r="B136" s="42" t="s">
        <v>870</v>
      </c>
      <c r="C136" s="42" t="s">
        <v>872</v>
      </c>
      <c r="D136" s="42" t="s">
        <v>868</v>
      </c>
      <c r="E136" s="42" t="s">
        <v>873</v>
      </c>
      <c r="F136" s="42" t="s">
        <v>48</v>
      </c>
      <c r="G136" s="42" t="s">
        <v>871</v>
      </c>
    </row>
    <row r="137" spans="1:7" x14ac:dyDescent="0.2">
      <c r="A137" s="42" t="s">
        <v>994</v>
      </c>
      <c r="B137" s="42" t="s">
        <v>993</v>
      </c>
      <c r="C137" s="42" t="s">
        <v>995</v>
      </c>
      <c r="E137" s="42" t="s">
        <v>996</v>
      </c>
      <c r="F137" s="42" t="s">
        <v>52</v>
      </c>
      <c r="G137" s="42" t="s">
        <v>994</v>
      </c>
    </row>
    <row r="138" spans="1:7" x14ac:dyDescent="0.2">
      <c r="A138" s="42" t="s">
        <v>546</v>
      </c>
      <c r="B138" s="42" t="s">
        <v>545</v>
      </c>
      <c r="C138" s="42" t="s">
        <v>547</v>
      </c>
      <c r="E138" s="164" t="s">
        <v>1113</v>
      </c>
      <c r="F138" s="42" t="s">
        <v>50</v>
      </c>
      <c r="G138" s="42" t="s">
        <v>546</v>
      </c>
    </row>
    <row r="139" spans="1:7" x14ac:dyDescent="0.2">
      <c r="A139" s="42" t="s">
        <v>549</v>
      </c>
      <c r="B139" s="42" t="s">
        <v>548</v>
      </c>
      <c r="C139" s="42" t="s">
        <v>550</v>
      </c>
      <c r="E139" s="42" t="s">
        <v>1238</v>
      </c>
      <c r="F139" s="42" t="s">
        <v>50</v>
      </c>
      <c r="G139" s="42" t="s">
        <v>549</v>
      </c>
    </row>
    <row r="140" spans="1:7" x14ac:dyDescent="0.2">
      <c r="A140" s="42" t="s">
        <v>552</v>
      </c>
      <c r="B140" s="42" t="s">
        <v>551</v>
      </c>
      <c r="C140" s="42" t="s">
        <v>553</v>
      </c>
      <c r="E140" s="42" t="s">
        <v>1239</v>
      </c>
      <c r="F140" s="42" t="s">
        <v>50</v>
      </c>
      <c r="G140" s="42" t="s">
        <v>552</v>
      </c>
    </row>
    <row r="141" spans="1:7" x14ac:dyDescent="0.2">
      <c r="A141" s="42" t="s">
        <v>555</v>
      </c>
      <c r="B141" s="42" t="s">
        <v>554</v>
      </c>
      <c r="C141" s="42" t="s">
        <v>1240</v>
      </c>
      <c r="D141" s="42" t="s">
        <v>817</v>
      </c>
      <c r="E141" s="42" t="s">
        <v>1241</v>
      </c>
      <c r="F141" s="42" t="s">
        <v>50</v>
      </c>
      <c r="G141" s="42" t="s">
        <v>555</v>
      </c>
    </row>
    <row r="142" spans="1:7" x14ac:dyDescent="0.2">
      <c r="A142" s="42" t="s">
        <v>998</v>
      </c>
      <c r="B142" s="42" t="s">
        <v>997</v>
      </c>
      <c r="C142" s="42" t="s">
        <v>999</v>
      </c>
      <c r="E142" s="42" t="s">
        <v>1000</v>
      </c>
      <c r="F142" s="42" t="s">
        <v>52</v>
      </c>
      <c r="G142" s="42" t="s">
        <v>998</v>
      </c>
    </row>
    <row r="143" spans="1:7" x14ac:dyDescent="0.2">
      <c r="A143" s="42" t="s">
        <v>3</v>
      </c>
      <c r="B143" s="42" t="s">
        <v>1001</v>
      </c>
      <c r="C143" s="42" t="s">
        <v>1217</v>
      </c>
      <c r="D143" s="42" t="s">
        <v>1218</v>
      </c>
      <c r="E143" s="42" t="s">
        <v>1219</v>
      </c>
      <c r="F143" s="42" t="s">
        <v>52</v>
      </c>
      <c r="G143" s="42" t="s">
        <v>3</v>
      </c>
    </row>
    <row r="144" spans="1:7" x14ac:dyDescent="0.2">
      <c r="A144" s="42" t="s">
        <v>5</v>
      </c>
      <c r="B144" s="42" t="s">
        <v>4</v>
      </c>
      <c r="C144" s="42" t="s">
        <v>1242</v>
      </c>
      <c r="E144" s="42" t="s">
        <v>1243</v>
      </c>
      <c r="F144" s="42" t="s">
        <v>52</v>
      </c>
      <c r="G144" s="42" t="s">
        <v>5</v>
      </c>
    </row>
    <row r="145" spans="1:7" x14ac:dyDescent="0.2">
      <c r="A145" s="42" t="s">
        <v>109</v>
      </c>
      <c r="B145" s="42" t="s">
        <v>571</v>
      </c>
      <c r="F145" s="42" t="s">
        <v>48</v>
      </c>
      <c r="G145" s="42" t="s">
        <v>110</v>
      </c>
    </row>
    <row r="146" spans="1:7" x14ac:dyDescent="0.2">
      <c r="A146" s="42" t="s">
        <v>7</v>
      </c>
      <c r="B146" s="42" t="s">
        <v>6</v>
      </c>
      <c r="C146" s="42" t="s">
        <v>8</v>
      </c>
      <c r="E146" s="42" t="s">
        <v>9</v>
      </c>
      <c r="F146" s="42" t="s">
        <v>52</v>
      </c>
      <c r="G146" s="42" t="s">
        <v>7</v>
      </c>
    </row>
    <row r="147" spans="1:7" x14ac:dyDescent="0.2">
      <c r="A147" s="42" t="s">
        <v>11</v>
      </c>
      <c r="B147" s="42" t="s">
        <v>10</v>
      </c>
      <c r="C147" s="42" t="s">
        <v>12</v>
      </c>
      <c r="E147" s="42" t="s">
        <v>13</v>
      </c>
      <c r="F147" s="42" t="s">
        <v>52</v>
      </c>
      <c r="G147" s="42" t="s">
        <v>11</v>
      </c>
    </row>
    <row r="148" spans="1:7" x14ac:dyDescent="0.2">
      <c r="A148" s="42" t="s">
        <v>15</v>
      </c>
      <c r="B148" s="42" t="s">
        <v>14</v>
      </c>
      <c r="C148" s="42" t="s">
        <v>16</v>
      </c>
      <c r="E148" s="42" t="s">
        <v>17</v>
      </c>
      <c r="F148" s="42" t="s">
        <v>52</v>
      </c>
      <c r="G148" s="42" t="s">
        <v>15</v>
      </c>
    </row>
    <row r="149" spans="1:7" x14ac:dyDescent="0.2">
      <c r="A149" s="42" t="s">
        <v>1244</v>
      </c>
      <c r="B149" s="42" t="s">
        <v>1245</v>
      </c>
      <c r="F149" s="42" t="s">
        <v>52</v>
      </c>
      <c r="G149" s="42" t="s">
        <v>1244</v>
      </c>
    </row>
    <row r="150" spans="1:7" x14ac:dyDescent="0.2">
      <c r="A150" s="42" t="s">
        <v>1246</v>
      </c>
      <c r="B150" s="42" t="s">
        <v>234</v>
      </c>
      <c r="C150" s="42" t="s">
        <v>1247</v>
      </c>
      <c r="D150" s="42" t="s">
        <v>233</v>
      </c>
      <c r="E150" s="42" t="s">
        <v>1248</v>
      </c>
      <c r="F150" s="42" t="s">
        <v>48</v>
      </c>
      <c r="G150" s="42" t="s">
        <v>1249</v>
      </c>
    </row>
    <row r="151" spans="1:7" x14ac:dyDescent="0.2">
      <c r="A151" s="42" t="s">
        <v>19</v>
      </c>
      <c r="B151" s="42" t="s">
        <v>18</v>
      </c>
      <c r="C151" s="42" t="s">
        <v>1250</v>
      </c>
      <c r="E151" s="42" t="s">
        <v>1251</v>
      </c>
      <c r="F151" s="42" t="s">
        <v>52</v>
      </c>
      <c r="G151" s="42" t="s">
        <v>19</v>
      </c>
    </row>
    <row r="152" spans="1:7" x14ac:dyDescent="0.2">
      <c r="A152" s="42" t="s">
        <v>1252</v>
      </c>
      <c r="B152" s="42" t="s">
        <v>814</v>
      </c>
      <c r="C152" s="42" t="s">
        <v>816</v>
      </c>
      <c r="D152" s="42" t="s">
        <v>817</v>
      </c>
      <c r="E152" s="42" t="s">
        <v>1076</v>
      </c>
      <c r="F152" s="42" t="s">
        <v>48</v>
      </c>
      <c r="G152" s="42" t="s">
        <v>815</v>
      </c>
    </row>
    <row r="153" spans="1:7" x14ac:dyDescent="0.2">
      <c r="A153" s="42" t="s">
        <v>21</v>
      </c>
      <c r="B153" s="42" t="s">
        <v>20</v>
      </c>
      <c r="C153" s="42" t="s">
        <v>22</v>
      </c>
      <c r="E153" s="42" t="s">
        <v>1253</v>
      </c>
      <c r="F153" s="42" t="s">
        <v>52</v>
      </c>
      <c r="G153" s="42" t="s">
        <v>21</v>
      </c>
    </row>
    <row r="154" spans="1:7" x14ac:dyDescent="0.2">
      <c r="A154" s="42" t="s">
        <v>1254</v>
      </c>
      <c r="B154" s="42" t="s">
        <v>307</v>
      </c>
      <c r="C154" s="42" t="s">
        <v>309</v>
      </c>
      <c r="E154" s="42" t="s">
        <v>310</v>
      </c>
      <c r="F154" s="42" t="s">
        <v>48</v>
      </c>
      <c r="G154" s="42" t="s">
        <v>308</v>
      </c>
    </row>
    <row r="155" spans="1:7" x14ac:dyDescent="0.2">
      <c r="A155" s="42" t="s">
        <v>24</v>
      </c>
      <c r="B155" s="42" t="s">
        <v>23</v>
      </c>
      <c r="C155" s="42" t="s">
        <v>25</v>
      </c>
      <c r="E155" s="42" t="s">
        <v>26</v>
      </c>
      <c r="F155" s="42" t="s">
        <v>52</v>
      </c>
      <c r="G155" s="42" t="s">
        <v>24</v>
      </c>
    </row>
    <row r="156" spans="1:7" x14ac:dyDescent="0.2">
      <c r="A156" s="42" t="s">
        <v>1255</v>
      </c>
      <c r="B156" s="42" t="s">
        <v>1256</v>
      </c>
      <c r="F156" s="42" t="s">
        <v>48</v>
      </c>
      <c r="G156" s="42" t="s">
        <v>1257</v>
      </c>
    </row>
    <row r="157" spans="1:7" x14ac:dyDescent="0.2">
      <c r="A157" s="42" t="s">
        <v>28</v>
      </c>
      <c r="B157" s="42" t="s">
        <v>27</v>
      </c>
      <c r="C157" s="42" t="s">
        <v>29</v>
      </c>
      <c r="E157" s="42" t="s">
        <v>30</v>
      </c>
      <c r="F157" s="42" t="s">
        <v>52</v>
      </c>
      <c r="G157" s="42" t="s">
        <v>28</v>
      </c>
    </row>
    <row r="158" spans="1:7" x14ac:dyDescent="0.2">
      <c r="A158" s="42" t="s">
        <v>32</v>
      </c>
      <c r="B158" s="42" t="s">
        <v>31</v>
      </c>
      <c r="C158" s="42" t="s">
        <v>29</v>
      </c>
      <c r="E158" s="42" t="s">
        <v>30</v>
      </c>
      <c r="F158" s="42" t="s">
        <v>52</v>
      </c>
      <c r="G158" s="42" t="s">
        <v>32</v>
      </c>
    </row>
    <row r="159" spans="1:7" x14ac:dyDescent="0.2">
      <c r="A159" s="42" t="s">
        <v>1258</v>
      </c>
      <c r="B159" s="42" t="s">
        <v>33</v>
      </c>
      <c r="C159" s="42" t="s">
        <v>1259</v>
      </c>
      <c r="E159" s="42" t="s">
        <v>1260</v>
      </c>
      <c r="F159" s="42" t="s">
        <v>52</v>
      </c>
      <c r="G159" s="42" t="s">
        <v>34</v>
      </c>
    </row>
    <row r="160" spans="1:7" x14ac:dyDescent="0.2">
      <c r="A160" s="42" t="s">
        <v>36</v>
      </c>
      <c r="B160" s="42" t="s">
        <v>35</v>
      </c>
      <c r="C160" s="42" t="s">
        <v>1261</v>
      </c>
      <c r="E160" s="42" t="s">
        <v>1262</v>
      </c>
      <c r="F160" s="42" t="s">
        <v>52</v>
      </c>
      <c r="G160" s="42" t="s">
        <v>36</v>
      </c>
    </row>
    <row r="161" spans="1:7" x14ac:dyDescent="0.2">
      <c r="A161" s="42" t="s">
        <v>1263</v>
      </c>
      <c r="B161" s="42" t="s">
        <v>423</v>
      </c>
      <c r="C161" s="42" t="s">
        <v>425</v>
      </c>
      <c r="D161" s="42" t="s">
        <v>813</v>
      </c>
      <c r="E161" s="42" t="s">
        <v>426</v>
      </c>
      <c r="F161" s="42" t="s">
        <v>48</v>
      </c>
      <c r="G161" s="42" t="s">
        <v>424</v>
      </c>
    </row>
    <row r="162" spans="1:7" x14ac:dyDescent="0.2">
      <c r="A162" s="42" t="s">
        <v>1264</v>
      </c>
      <c r="B162" s="42" t="s">
        <v>477</v>
      </c>
      <c r="C162" s="42" t="s">
        <v>479</v>
      </c>
      <c r="E162" s="42" t="s">
        <v>480</v>
      </c>
      <c r="F162" s="42" t="s">
        <v>48</v>
      </c>
      <c r="G162" s="42" t="s">
        <v>478</v>
      </c>
    </row>
    <row r="163" spans="1:7" x14ac:dyDescent="0.2">
      <c r="A163" s="42" t="s">
        <v>1265</v>
      </c>
      <c r="B163" s="42" t="s">
        <v>157</v>
      </c>
      <c r="C163" s="42" t="s">
        <v>159</v>
      </c>
      <c r="E163" s="42" t="s">
        <v>160</v>
      </c>
      <c r="F163" s="42" t="s">
        <v>48</v>
      </c>
      <c r="G163" s="42" t="s">
        <v>158</v>
      </c>
    </row>
    <row r="164" spans="1:7" x14ac:dyDescent="0.2">
      <c r="A164" s="42" t="s">
        <v>1266</v>
      </c>
      <c r="B164" s="42" t="s">
        <v>44</v>
      </c>
      <c r="C164" s="42" t="s">
        <v>147</v>
      </c>
      <c r="E164" s="42" t="s">
        <v>1267</v>
      </c>
      <c r="F164" s="42" t="s">
        <v>52</v>
      </c>
      <c r="G164" s="42" t="s">
        <v>1266</v>
      </c>
    </row>
    <row r="165" spans="1:7" x14ac:dyDescent="0.2">
      <c r="A165" s="42" t="s">
        <v>1268</v>
      </c>
      <c r="B165" s="42" t="s">
        <v>497</v>
      </c>
      <c r="C165" s="42" t="s">
        <v>147</v>
      </c>
      <c r="E165" s="42" t="s">
        <v>1267</v>
      </c>
      <c r="F165" s="42" t="s">
        <v>52</v>
      </c>
      <c r="G165" s="42" t="s">
        <v>1268</v>
      </c>
    </row>
    <row r="166" spans="1:7" x14ac:dyDescent="0.2">
      <c r="A166" s="42" t="s">
        <v>1269</v>
      </c>
      <c r="B166" s="42" t="s">
        <v>367</v>
      </c>
      <c r="C166" s="42" t="s">
        <v>369</v>
      </c>
      <c r="E166" s="42" t="s">
        <v>370</v>
      </c>
      <c r="F166" s="42" t="s">
        <v>48</v>
      </c>
      <c r="G166" s="42" t="s">
        <v>368</v>
      </c>
    </row>
    <row r="167" spans="1:7" x14ac:dyDescent="0.2">
      <c r="A167" s="42" t="s">
        <v>1270</v>
      </c>
      <c r="B167" s="42" t="s">
        <v>922</v>
      </c>
      <c r="C167" s="42" t="s">
        <v>1170</v>
      </c>
      <c r="D167" s="42" t="s">
        <v>924</v>
      </c>
      <c r="E167" s="42" t="s">
        <v>1171</v>
      </c>
      <c r="F167" s="42" t="s">
        <v>48</v>
      </c>
      <c r="G167" s="42" t="s">
        <v>923</v>
      </c>
    </row>
    <row r="168" spans="1:7" x14ac:dyDescent="0.2">
      <c r="A168" s="42" t="s">
        <v>149</v>
      </c>
      <c r="B168" s="42" t="s">
        <v>148</v>
      </c>
      <c r="C168" s="42" t="s">
        <v>1271</v>
      </c>
      <c r="E168" s="42" t="s">
        <v>1272</v>
      </c>
      <c r="F168" s="42" t="s">
        <v>52</v>
      </c>
      <c r="G168" s="42" t="s">
        <v>149</v>
      </c>
    </row>
    <row r="169" spans="1:7" x14ac:dyDescent="0.2">
      <c r="A169" s="42" t="s">
        <v>1273</v>
      </c>
      <c r="B169" s="42" t="s">
        <v>927</v>
      </c>
      <c r="C169" s="42" t="s">
        <v>929</v>
      </c>
      <c r="E169" s="42" t="s">
        <v>1172</v>
      </c>
      <c r="F169" s="42" t="s">
        <v>48</v>
      </c>
      <c r="G169" s="42" t="s">
        <v>928</v>
      </c>
    </row>
    <row r="170" spans="1:7" x14ac:dyDescent="0.2">
      <c r="A170" s="42" t="s">
        <v>152</v>
      </c>
      <c r="B170" s="42" t="s">
        <v>151</v>
      </c>
      <c r="C170" s="42" t="s">
        <v>1274</v>
      </c>
      <c r="E170" s="42" t="s">
        <v>1275</v>
      </c>
      <c r="F170" s="42" t="s">
        <v>52</v>
      </c>
      <c r="G170" s="42" t="s">
        <v>152</v>
      </c>
    </row>
    <row r="171" spans="1:7" x14ac:dyDescent="0.2">
      <c r="A171" s="42" t="s">
        <v>1276</v>
      </c>
      <c r="B171" s="42" t="s">
        <v>150</v>
      </c>
      <c r="C171" s="42" t="s">
        <v>1274</v>
      </c>
      <c r="E171" s="42" t="s">
        <v>1275</v>
      </c>
      <c r="F171" s="42" t="s">
        <v>52</v>
      </c>
      <c r="G171" s="42" t="s">
        <v>1276</v>
      </c>
    </row>
    <row r="172" spans="1:7" x14ac:dyDescent="0.2">
      <c r="A172" s="42" t="s">
        <v>1277</v>
      </c>
      <c r="B172" s="42" t="s">
        <v>876</v>
      </c>
      <c r="C172" s="42" t="s">
        <v>1122</v>
      </c>
      <c r="E172" s="42" t="s">
        <v>1123</v>
      </c>
      <c r="F172" s="42" t="s">
        <v>48</v>
      </c>
      <c r="G172" s="42" t="s">
        <v>1121</v>
      </c>
    </row>
    <row r="173" spans="1:7" x14ac:dyDescent="0.2">
      <c r="A173" s="42" t="s">
        <v>1278</v>
      </c>
      <c r="B173" s="42" t="s">
        <v>433</v>
      </c>
      <c r="C173" s="42" t="s">
        <v>1279</v>
      </c>
      <c r="E173" s="42" t="s">
        <v>1280</v>
      </c>
      <c r="F173" s="42" t="s">
        <v>48</v>
      </c>
      <c r="G173" s="42" t="s">
        <v>1281</v>
      </c>
    </row>
    <row r="174" spans="1:7" x14ac:dyDescent="0.2">
      <c r="A174" s="42" t="s">
        <v>1282</v>
      </c>
      <c r="B174" s="42" t="s">
        <v>1094</v>
      </c>
      <c r="F174" s="42" t="s">
        <v>48</v>
      </c>
      <c r="G174" s="42" t="s">
        <v>1093</v>
      </c>
    </row>
    <row r="175" spans="1:7" x14ac:dyDescent="0.2">
      <c r="A175" s="42" t="s">
        <v>156</v>
      </c>
      <c r="B175" s="42" t="s">
        <v>155</v>
      </c>
      <c r="C175" s="42" t="s">
        <v>1283</v>
      </c>
      <c r="E175" s="42" t="s">
        <v>1284</v>
      </c>
      <c r="F175" s="42" t="s">
        <v>52</v>
      </c>
      <c r="G175" s="42" t="s">
        <v>156</v>
      </c>
    </row>
    <row r="176" spans="1:7" x14ac:dyDescent="0.2">
      <c r="A176" s="42" t="s">
        <v>158</v>
      </c>
      <c r="B176" s="42" t="s">
        <v>157</v>
      </c>
      <c r="C176" s="42" t="s">
        <v>159</v>
      </c>
      <c r="E176" s="42" t="s">
        <v>160</v>
      </c>
      <c r="F176" s="42" t="s">
        <v>52</v>
      </c>
      <c r="G176" s="42" t="s">
        <v>158</v>
      </c>
    </row>
    <row r="177" spans="1:7" x14ac:dyDescent="0.2">
      <c r="A177" s="42" t="s">
        <v>162</v>
      </c>
      <c r="B177" s="42" t="s">
        <v>161</v>
      </c>
      <c r="C177" s="42" t="s">
        <v>1115</v>
      </c>
      <c r="E177" s="42" t="s">
        <v>1116</v>
      </c>
      <c r="F177" s="42" t="s">
        <v>52</v>
      </c>
      <c r="G177" s="42" t="s">
        <v>162</v>
      </c>
    </row>
    <row r="178" spans="1:7" x14ac:dyDescent="0.2">
      <c r="A178" s="42" t="s">
        <v>164</v>
      </c>
      <c r="B178" s="42" t="s">
        <v>163</v>
      </c>
      <c r="C178" s="42" t="s">
        <v>165</v>
      </c>
      <c r="E178" s="42" t="s">
        <v>166</v>
      </c>
      <c r="F178" s="42" t="s">
        <v>52</v>
      </c>
      <c r="G178" s="42" t="s">
        <v>164</v>
      </c>
    </row>
    <row r="179" spans="1:7" x14ac:dyDescent="0.2">
      <c r="A179" s="42" t="s">
        <v>168</v>
      </c>
      <c r="B179" s="42" t="s">
        <v>167</v>
      </c>
      <c r="C179" s="42" t="s">
        <v>169</v>
      </c>
      <c r="E179" s="42" t="s">
        <v>170</v>
      </c>
      <c r="F179" s="42" t="s">
        <v>52</v>
      </c>
      <c r="G179" s="42" t="s">
        <v>168</v>
      </c>
    </row>
    <row r="180" spans="1:7" x14ac:dyDescent="0.2">
      <c r="A180" s="42" t="s">
        <v>174</v>
      </c>
      <c r="B180" s="42" t="s">
        <v>171</v>
      </c>
      <c r="C180" s="42" t="s">
        <v>175</v>
      </c>
      <c r="E180" s="42" t="s">
        <v>176</v>
      </c>
      <c r="F180" s="42" t="s">
        <v>52</v>
      </c>
      <c r="G180" s="42" t="s">
        <v>174</v>
      </c>
    </row>
    <row r="181" spans="1:7" x14ac:dyDescent="0.2">
      <c r="A181" s="42" t="s">
        <v>178</v>
      </c>
      <c r="B181" s="42" t="s">
        <v>177</v>
      </c>
      <c r="C181" s="42" t="s">
        <v>175</v>
      </c>
      <c r="E181" s="42" t="s">
        <v>176</v>
      </c>
      <c r="F181" s="42" t="s">
        <v>52</v>
      </c>
      <c r="G181" s="42" t="s">
        <v>178</v>
      </c>
    </row>
    <row r="182" spans="1:7" x14ac:dyDescent="0.2">
      <c r="A182" s="42" t="s">
        <v>180</v>
      </c>
      <c r="B182" s="42" t="s">
        <v>179</v>
      </c>
      <c r="C182" s="42" t="s">
        <v>181</v>
      </c>
      <c r="E182" s="42" t="s">
        <v>182</v>
      </c>
      <c r="F182" s="42" t="s">
        <v>52</v>
      </c>
      <c r="G182" s="42" t="s">
        <v>180</v>
      </c>
    </row>
    <row r="183" spans="1:7" x14ac:dyDescent="0.2">
      <c r="A183" s="42" t="s">
        <v>111</v>
      </c>
      <c r="B183" s="42" t="s">
        <v>579</v>
      </c>
      <c r="C183" s="42" t="s">
        <v>1285</v>
      </c>
      <c r="E183" s="42" t="s">
        <v>1286</v>
      </c>
      <c r="F183" s="42" t="s">
        <v>48</v>
      </c>
      <c r="G183" s="42" t="s">
        <v>112</v>
      </c>
    </row>
    <row r="184" spans="1:7" x14ac:dyDescent="0.2">
      <c r="A184" s="42" t="s">
        <v>1287</v>
      </c>
      <c r="B184" s="42" t="s">
        <v>593</v>
      </c>
      <c r="C184" s="42" t="s">
        <v>501</v>
      </c>
      <c r="E184" s="42" t="s">
        <v>1051</v>
      </c>
      <c r="F184" s="42" t="s">
        <v>48</v>
      </c>
      <c r="G184" s="42" t="s">
        <v>500</v>
      </c>
    </row>
    <row r="185" spans="1:7" x14ac:dyDescent="0.2">
      <c r="A185" s="42" t="s">
        <v>1288</v>
      </c>
      <c r="B185" s="42" t="s">
        <v>359</v>
      </c>
      <c r="C185" s="42" t="s">
        <v>361</v>
      </c>
      <c r="E185" s="42" t="s">
        <v>362</v>
      </c>
      <c r="F185" s="42" t="s">
        <v>48</v>
      </c>
      <c r="G185" s="42" t="s">
        <v>360</v>
      </c>
    </row>
    <row r="186" spans="1:7" x14ac:dyDescent="0.2">
      <c r="A186" s="42" t="s">
        <v>1289</v>
      </c>
      <c r="B186" s="42" t="s">
        <v>504</v>
      </c>
      <c r="C186" s="42" t="s">
        <v>1066</v>
      </c>
      <c r="E186" s="42" t="s">
        <v>1067</v>
      </c>
      <c r="F186" s="42" t="s">
        <v>48</v>
      </c>
      <c r="G186" s="42" t="s">
        <v>505</v>
      </c>
    </row>
    <row r="187" spans="1:7" x14ac:dyDescent="0.2">
      <c r="A187" s="42" t="s">
        <v>184</v>
      </c>
      <c r="B187" s="42" t="s">
        <v>183</v>
      </c>
      <c r="C187" s="42" t="s">
        <v>1290</v>
      </c>
      <c r="E187" s="42" t="s">
        <v>1291</v>
      </c>
      <c r="F187" s="42" t="s">
        <v>52</v>
      </c>
      <c r="G187" s="42" t="s">
        <v>184</v>
      </c>
    </row>
    <row r="188" spans="1:7" x14ac:dyDescent="0.2">
      <c r="A188" s="42" t="s">
        <v>1292</v>
      </c>
      <c r="B188" s="42" t="s">
        <v>185</v>
      </c>
      <c r="C188" s="42" t="s">
        <v>186</v>
      </c>
      <c r="E188" s="42" t="s">
        <v>1083</v>
      </c>
      <c r="F188" s="42" t="s">
        <v>48</v>
      </c>
      <c r="G188" s="42" t="s">
        <v>1082</v>
      </c>
    </row>
    <row r="189" spans="1:7" x14ac:dyDescent="0.2">
      <c r="A189" s="42" t="s">
        <v>56</v>
      </c>
      <c r="B189" s="42" t="s">
        <v>556</v>
      </c>
      <c r="F189" s="42" t="s">
        <v>113</v>
      </c>
      <c r="G189" s="42" t="s">
        <v>56</v>
      </c>
    </row>
    <row r="190" spans="1:7" x14ac:dyDescent="0.2">
      <c r="A190" s="42" t="s">
        <v>65</v>
      </c>
      <c r="B190" s="42" t="s">
        <v>557</v>
      </c>
      <c r="F190" s="42" t="s">
        <v>113</v>
      </c>
      <c r="G190" s="42" t="s">
        <v>65</v>
      </c>
    </row>
    <row r="191" spans="1:7" x14ac:dyDescent="0.2">
      <c r="A191" s="42" t="s">
        <v>61</v>
      </c>
      <c r="B191" s="42" t="s">
        <v>558</v>
      </c>
      <c r="F191" s="42" t="s">
        <v>113</v>
      </c>
      <c r="G191" s="42" t="s">
        <v>61</v>
      </c>
    </row>
    <row r="192" spans="1:7" x14ac:dyDescent="0.2">
      <c r="A192" s="42" t="s">
        <v>70</v>
      </c>
      <c r="B192" s="42" t="s">
        <v>559</v>
      </c>
      <c r="C192" s="42" t="s">
        <v>1168</v>
      </c>
      <c r="E192" s="42" t="s">
        <v>1169</v>
      </c>
      <c r="F192" s="42" t="s">
        <v>113</v>
      </c>
      <c r="G192" s="42" t="s">
        <v>70</v>
      </c>
    </row>
    <row r="193" spans="1:7" x14ac:dyDescent="0.2">
      <c r="A193" s="42" t="s">
        <v>114</v>
      </c>
      <c r="B193" s="42" t="s">
        <v>560</v>
      </c>
      <c r="C193" s="42" t="s">
        <v>1293</v>
      </c>
      <c r="E193" s="42" t="s">
        <v>1294</v>
      </c>
      <c r="F193" s="42" t="s">
        <v>113</v>
      </c>
      <c r="G193" s="42" t="s">
        <v>114</v>
      </c>
    </row>
    <row r="194" spans="1:7" x14ac:dyDescent="0.2">
      <c r="A194" s="42" t="s">
        <v>116</v>
      </c>
      <c r="B194" s="42" t="s">
        <v>561</v>
      </c>
      <c r="F194" s="42" t="s">
        <v>113</v>
      </c>
      <c r="G194" s="42" t="s">
        <v>116</v>
      </c>
    </row>
    <row r="195" spans="1:7" x14ac:dyDescent="0.2">
      <c r="A195" s="42" t="s">
        <v>1195</v>
      </c>
      <c r="B195" s="42" t="s">
        <v>562</v>
      </c>
      <c r="C195" s="42" t="s">
        <v>1193</v>
      </c>
      <c r="E195" s="42" t="s">
        <v>1194</v>
      </c>
      <c r="F195" s="42" t="s">
        <v>113</v>
      </c>
      <c r="G195" s="42" t="s">
        <v>1195</v>
      </c>
    </row>
    <row r="196" spans="1:7" x14ac:dyDescent="0.2">
      <c r="A196" s="42" t="s">
        <v>1295</v>
      </c>
      <c r="B196" s="42" t="s">
        <v>563</v>
      </c>
      <c r="F196" s="42" t="s">
        <v>113</v>
      </c>
      <c r="G196" s="42" t="s">
        <v>1295</v>
      </c>
    </row>
    <row r="197" spans="1:7" x14ac:dyDescent="0.2">
      <c r="A197" s="42" t="s">
        <v>49</v>
      </c>
      <c r="B197" s="42" t="s">
        <v>564</v>
      </c>
      <c r="F197" s="42" t="s">
        <v>113</v>
      </c>
      <c r="G197" s="42" t="s">
        <v>49</v>
      </c>
    </row>
    <row r="198" spans="1:7" x14ac:dyDescent="0.2">
      <c r="A198" s="42" t="s">
        <v>68</v>
      </c>
      <c r="B198" s="42" t="s">
        <v>565</v>
      </c>
      <c r="C198" s="42" t="s">
        <v>566</v>
      </c>
      <c r="E198" s="166"/>
      <c r="F198" s="42" t="s">
        <v>113</v>
      </c>
      <c r="G198" s="42" t="s">
        <v>68</v>
      </c>
    </row>
    <row r="199" spans="1:7" x14ac:dyDescent="0.2">
      <c r="A199" s="42" t="s">
        <v>118</v>
      </c>
      <c r="B199" s="42" t="s">
        <v>590</v>
      </c>
      <c r="F199" s="42" t="s">
        <v>113</v>
      </c>
      <c r="G199" s="42" t="s">
        <v>118</v>
      </c>
    </row>
    <row r="200" spans="1:7" x14ac:dyDescent="0.2">
      <c r="A200" s="42" t="s">
        <v>120</v>
      </c>
      <c r="B200" s="42" t="s">
        <v>567</v>
      </c>
      <c r="C200" s="42" t="s">
        <v>1296</v>
      </c>
      <c r="E200" s="42" t="s">
        <v>1297</v>
      </c>
      <c r="F200" s="42" t="s">
        <v>113</v>
      </c>
      <c r="G200" s="42" t="s">
        <v>120</v>
      </c>
    </row>
    <row r="201" spans="1:7" x14ac:dyDescent="0.2">
      <c r="A201" s="42" t="s">
        <v>122</v>
      </c>
      <c r="B201" s="42" t="s">
        <v>568</v>
      </c>
      <c r="C201" s="42" t="s">
        <v>569</v>
      </c>
      <c r="D201" s="42" t="s">
        <v>813</v>
      </c>
      <c r="E201" s="42" t="s">
        <v>1298</v>
      </c>
      <c r="F201" s="42" t="s">
        <v>113</v>
      </c>
      <c r="G201" s="42" t="s">
        <v>122</v>
      </c>
    </row>
    <row r="202" spans="1:7" x14ac:dyDescent="0.2">
      <c r="A202" s="42" t="s">
        <v>104</v>
      </c>
      <c r="B202" s="42" t="s">
        <v>570</v>
      </c>
      <c r="F202" s="42" t="s">
        <v>113</v>
      </c>
      <c r="G202" s="42" t="s">
        <v>104</v>
      </c>
    </row>
    <row r="203" spans="1:7" x14ac:dyDescent="0.2">
      <c r="A203" s="42" t="s">
        <v>110</v>
      </c>
      <c r="B203" s="42" t="s">
        <v>571</v>
      </c>
      <c r="F203" s="42" t="s">
        <v>113</v>
      </c>
      <c r="G203" s="42" t="s">
        <v>110</v>
      </c>
    </row>
    <row r="204" spans="1:7" x14ac:dyDescent="0.2">
      <c r="A204" s="42" t="s">
        <v>124</v>
      </c>
      <c r="B204" s="42" t="s">
        <v>592</v>
      </c>
      <c r="F204" s="42" t="s">
        <v>113</v>
      </c>
      <c r="G204" s="42" t="s">
        <v>124</v>
      </c>
    </row>
    <row r="205" spans="1:7" x14ac:dyDescent="0.2">
      <c r="A205" s="42" t="s">
        <v>126</v>
      </c>
      <c r="B205" s="42" t="s">
        <v>572</v>
      </c>
      <c r="F205" s="42" t="s">
        <v>113</v>
      </c>
      <c r="G205" s="42" t="s">
        <v>126</v>
      </c>
    </row>
    <row r="206" spans="1:7" x14ac:dyDescent="0.2">
      <c r="A206" s="42" t="s">
        <v>128</v>
      </c>
      <c r="B206" s="42" t="s">
        <v>573</v>
      </c>
      <c r="F206" s="42" t="s">
        <v>113</v>
      </c>
      <c r="G206" s="42" t="s">
        <v>128</v>
      </c>
    </row>
    <row r="207" spans="1:7" x14ac:dyDescent="0.2">
      <c r="A207" s="42" t="s">
        <v>130</v>
      </c>
      <c r="B207" s="42" t="s">
        <v>574</v>
      </c>
      <c r="F207" s="42" t="s">
        <v>113</v>
      </c>
      <c r="G207" s="42" t="s">
        <v>130</v>
      </c>
    </row>
    <row r="208" spans="1:7" x14ac:dyDescent="0.2">
      <c r="A208" s="42" t="s">
        <v>132</v>
      </c>
      <c r="B208" s="42" t="s">
        <v>575</v>
      </c>
      <c r="F208" s="42" t="s">
        <v>113</v>
      </c>
      <c r="G208" s="42" t="s">
        <v>132</v>
      </c>
    </row>
    <row r="209" spans="1:7" x14ac:dyDescent="0.2">
      <c r="A209" s="42" t="s">
        <v>106</v>
      </c>
      <c r="B209" s="42" t="s">
        <v>576</v>
      </c>
      <c r="C209" s="42" t="s">
        <v>577</v>
      </c>
      <c r="E209" s="42" t="s">
        <v>578</v>
      </c>
      <c r="F209" s="42" t="s">
        <v>113</v>
      </c>
      <c r="G209" s="42" t="s">
        <v>106</v>
      </c>
    </row>
    <row r="210" spans="1:7" x14ac:dyDescent="0.2">
      <c r="A210" s="42" t="s">
        <v>112</v>
      </c>
      <c r="B210" s="42" t="s">
        <v>579</v>
      </c>
      <c r="C210" s="42" t="s">
        <v>1285</v>
      </c>
      <c r="E210" s="42" t="s">
        <v>1286</v>
      </c>
      <c r="F210" s="42" t="s">
        <v>113</v>
      </c>
      <c r="G210" s="42" t="s">
        <v>112</v>
      </c>
    </row>
    <row r="211" spans="1:7" x14ac:dyDescent="0.2">
      <c r="A211" s="42" t="s">
        <v>134</v>
      </c>
      <c r="B211" s="42" t="s">
        <v>580</v>
      </c>
      <c r="C211" s="42" t="s">
        <v>581</v>
      </c>
      <c r="E211" s="42" t="s">
        <v>582</v>
      </c>
      <c r="F211" s="42" t="s">
        <v>113</v>
      </c>
      <c r="G211" s="42" t="s">
        <v>134</v>
      </c>
    </row>
    <row r="212" spans="1:7" x14ac:dyDescent="0.2">
      <c r="A212" s="42" t="s">
        <v>71</v>
      </c>
      <c r="B212" s="42" t="s">
        <v>591</v>
      </c>
      <c r="F212" s="42" t="s">
        <v>113</v>
      </c>
      <c r="G212" s="42" t="s">
        <v>71</v>
      </c>
    </row>
    <row r="213" spans="1:7" x14ac:dyDescent="0.2">
      <c r="A213" s="42" t="s">
        <v>72</v>
      </c>
      <c r="B213" s="42" t="s">
        <v>583</v>
      </c>
      <c r="C213" s="42" t="s">
        <v>584</v>
      </c>
      <c r="E213" s="42" t="s">
        <v>585</v>
      </c>
      <c r="F213" s="42" t="s">
        <v>113</v>
      </c>
      <c r="G213" s="42" t="s">
        <v>72</v>
      </c>
    </row>
    <row r="214" spans="1:7" x14ac:dyDescent="0.2">
      <c r="A214" s="42" t="s">
        <v>136</v>
      </c>
      <c r="B214" s="42" t="s">
        <v>586</v>
      </c>
      <c r="C214" s="42" t="s">
        <v>587</v>
      </c>
      <c r="E214" s="42" t="s">
        <v>1299</v>
      </c>
      <c r="F214" s="42" t="s">
        <v>113</v>
      </c>
      <c r="G214" s="42" t="s">
        <v>136</v>
      </c>
    </row>
    <row r="215" spans="1:7" x14ac:dyDescent="0.2">
      <c r="A215" s="42" t="s">
        <v>138</v>
      </c>
      <c r="B215" s="42" t="s">
        <v>588</v>
      </c>
      <c r="F215" s="42" t="s">
        <v>113</v>
      </c>
      <c r="G215" s="42" t="s">
        <v>138</v>
      </c>
    </row>
    <row r="216" spans="1:7" x14ac:dyDescent="0.2">
      <c r="A216" s="42" t="s">
        <v>140</v>
      </c>
      <c r="B216" s="42" t="s">
        <v>589</v>
      </c>
      <c r="F216" s="42" t="s">
        <v>113</v>
      </c>
      <c r="G216" s="42" t="s">
        <v>140</v>
      </c>
    </row>
    <row r="217" spans="1:7" x14ac:dyDescent="0.2">
      <c r="A217" s="42" t="s">
        <v>139</v>
      </c>
      <c r="B217" s="42" t="s">
        <v>588</v>
      </c>
      <c r="F217" s="42" t="s">
        <v>48</v>
      </c>
      <c r="G217" s="42" t="s">
        <v>138</v>
      </c>
    </row>
    <row r="218" spans="1:7" x14ac:dyDescent="0.2">
      <c r="A218" s="42" t="s">
        <v>1300</v>
      </c>
      <c r="B218" s="42" t="s">
        <v>1301</v>
      </c>
      <c r="C218" s="42" t="s">
        <v>1302</v>
      </c>
      <c r="E218" s="42" t="s">
        <v>1303</v>
      </c>
      <c r="F218" s="42" t="s">
        <v>52</v>
      </c>
      <c r="G218" s="42" t="s">
        <v>1300</v>
      </c>
    </row>
    <row r="219" spans="1:7" x14ac:dyDescent="0.2">
      <c r="A219" s="42" t="s">
        <v>188</v>
      </c>
      <c r="B219" s="42" t="s">
        <v>187</v>
      </c>
      <c r="C219" s="42" t="s">
        <v>189</v>
      </c>
      <c r="E219" s="42" t="s">
        <v>190</v>
      </c>
      <c r="F219" s="42" t="s">
        <v>52</v>
      </c>
      <c r="G219" s="42" t="s">
        <v>188</v>
      </c>
    </row>
    <row r="220" spans="1:7" x14ac:dyDescent="0.2">
      <c r="A220" s="42" t="s">
        <v>192</v>
      </c>
      <c r="B220" s="42" t="s">
        <v>191</v>
      </c>
      <c r="C220" s="42" t="s">
        <v>1197</v>
      </c>
      <c r="E220" s="42" t="s">
        <v>1198</v>
      </c>
      <c r="F220" s="42" t="s">
        <v>52</v>
      </c>
      <c r="G220" s="42" t="s">
        <v>192</v>
      </c>
    </row>
    <row r="221" spans="1:7" x14ac:dyDescent="0.2">
      <c r="A221" s="42" t="s">
        <v>194</v>
      </c>
      <c r="B221" s="42" t="s">
        <v>193</v>
      </c>
      <c r="C221" s="42" t="s">
        <v>1304</v>
      </c>
      <c r="E221" s="42" t="s">
        <v>1305</v>
      </c>
      <c r="F221" s="42" t="s">
        <v>52</v>
      </c>
      <c r="G221" s="42" t="s">
        <v>194</v>
      </c>
    </row>
    <row r="222" spans="1:7" x14ac:dyDescent="0.2">
      <c r="A222" s="42" t="s">
        <v>196</v>
      </c>
      <c r="B222" s="42" t="s">
        <v>195</v>
      </c>
      <c r="C222" s="42" t="s">
        <v>197</v>
      </c>
      <c r="E222" s="42" t="s">
        <v>1306</v>
      </c>
      <c r="F222" s="42" t="s">
        <v>52</v>
      </c>
      <c r="G222" s="42" t="s">
        <v>196</v>
      </c>
    </row>
    <row r="223" spans="1:7" x14ac:dyDescent="0.2">
      <c r="A223" s="42" t="s">
        <v>1307</v>
      </c>
      <c r="B223" s="42" t="s">
        <v>212</v>
      </c>
      <c r="C223" s="42" t="s">
        <v>214</v>
      </c>
      <c r="E223" s="42" t="s">
        <v>215</v>
      </c>
      <c r="F223" s="42" t="s">
        <v>48</v>
      </c>
      <c r="G223" s="42" t="s">
        <v>213</v>
      </c>
    </row>
    <row r="224" spans="1:7" x14ac:dyDescent="0.2">
      <c r="A224" s="42" t="s">
        <v>1308</v>
      </c>
      <c r="B224" s="42" t="s">
        <v>837</v>
      </c>
      <c r="C224" s="42" t="s">
        <v>838</v>
      </c>
      <c r="E224" s="42" t="s">
        <v>839</v>
      </c>
      <c r="F224" s="42" t="s">
        <v>48</v>
      </c>
      <c r="G224" s="42" t="s">
        <v>1220</v>
      </c>
    </row>
    <row r="225" spans="1:7" x14ac:dyDescent="0.2">
      <c r="A225" s="42" t="s">
        <v>1309</v>
      </c>
      <c r="B225" s="42" t="s">
        <v>237</v>
      </c>
      <c r="C225" s="42" t="s">
        <v>239</v>
      </c>
      <c r="E225" s="42" t="s">
        <v>240</v>
      </c>
      <c r="F225" s="42" t="s">
        <v>48</v>
      </c>
      <c r="G225" s="42" t="s">
        <v>238</v>
      </c>
    </row>
    <row r="226" spans="1:7" x14ac:dyDescent="0.2">
      <c r="A226" s="42" t="s">
        <v>199</v>
      </c>
      <c r="B226" s="42" t="s">
        <v>198</v>
      </c>
      <c r="C226" s="42" t="s">
        <v>200</v>
      </c>
      <c r="E226" s="42" t="s">
        <v>201</v>
      </c>
      <c r="F226" s="42" t="s">
        <v>52</v>
      </c>
      <c r="G226" s="42" t="s">
        <v>199</v>
      </c>
    </row>
    <row r="227" spans="1:7" x14ac:dyDescent="0.2">
      <c r="A227" s="42" t="s">
        <v>1310</v>
      </c>
      <c r="B227" s="42" t="s">
        <v>409</v>
      </c>
      <c r="C227" s="42" t="s">
        <v>411</v>
      </c>
      <c r="E227" s="42" t="s">
        <v>412</v>
      </c>
      <c r="F227" s="42" t="s">
        <v>48</v>
      </c>
      <c r="G227" s="42" t="s">
        <v>410</v>
      </c>
    </row>
    <row r="228" spans="1:7" x14ac:dyDescent="0.2">
      <c r="A228" s="42" t="s">
        <v>203</v>
      </c>
      <c r="B228" s="42" t="s">
        <v>202</v>
      </c>
      <c r="C228" s="42" t="s">
        <v>204</v>
      </c>
      <c r="E228" s="42" t="s">
        <v>205</v>
      </c>
      <c r="F228" s="42" t="s">
        <v>52</v>
      </c>
      <c r="G228" s="42" t="s">
        <v>203</v>
      </c>
    </row>
    <row r="229" spans="1:7" x14ac:dyDescent="0.2">
      <c r="A229" s="42" t="s">
        <v>1311</v>
      </c>
      <c r="B229" s="42" t="s">
        <v>224</v>
      </c>
      <c r="C229" s="42" t="s">
        <v>1312</v>
      </c>
      <c r="D229" s="42" t="s">
        <v>813</v>
      </c>
      <c r="E229" s="42" t="s">
        <v>1313</v>
      </c>
      <c r="F229" s="42" t="s">
        <v>48</v>
      </c>
      <c r="G229" s="42" t="s">
        <v>225</v>
      </c>
    </row>
    <row r="230" spans="1:7" x14ac:dyDescent="0.2">
      <c r="A230" s="42" t="s">
        <v>207</v>
      </c>
      <c r="B230" s="42" t="s">
        <v>206</v>
      </c>
      <c r="C230" s="42" t="s">
        <v>1126</v>
      </c>
      <c r="E230" s="42" t="s">
        <v>1127</v>
      </c>
      <c r="F230" s="42" t="s">
        <v>52</v>
      </c>
      <c r="G230" s="42" t="s">
        <v>207</v>
      </c>
    </row>
    <row r="231" spans="1:7" x14ac:dyDescent="0.2">
      <c r="A231" s="42" t="s">
        <v>209</v>
      </c>
      <c r="B231" s="42" t="s">
        <v>208</v>
      </c>
      <c r="C231" s="42" t="s">
        <v>1126</v>
      </c>
      <c r="E231" s="42" t="s">
        <v>1127</v>
      </c>
      <c r="F231" s="42" t="s">
        <v>52</v>
      </c>
      <c r="G231" s="42" t="s">
        <v>209</v>
      </c>
    </row>
    <row r="232" spans="1:7" x14ac:dyDescent="0.2">
      <c r="A232" s="42" t="s">
        <v>211</v>
      </c>
      <c r="B232" s="42" t="s">
        <v>210</v>
      </c>
      <c r="C232" s="42" t="s">
        <v>1314</v>
      </c>
      <c r="E232" s="42" t="s">
        <v>1315</v>
      </c>
      <c r="F232" s="42" t="s">
        <v>52</v>
      </c>
      <c r="G232" s="42" t="s">
        <v>211</v>
      </c>
    </row>
    <row r="233" spans="1:7" x14ac:dyDescent="0.2">
      <c r="A233" s="42" t="s">
        <v>213</v>
      </c>
      <c r="B233" s="42" t="s">
        <v>212</v>
      </c>
      <c r="C233" s="42" t="s">
        <v>214</v>
      </c>
      <c r="E233" s="42" t="s">
        <v>215</v>
      </c>
      <c r="F233" s="42" t="s">
        <v>52</v>
      </c>
      <c r="G233" s="42" t="s">
        <v>213</v>
      </c>
    </row>
    <row r="234" spans="1:7" x14ac:dyDescent="0.2">
      <c r="A234" s="42" t="s">
        <v>1316</v>
      </c>
      <c r="B234" s="42" t="s">
        <v>305</v>
      </c>
      <c r="C234" s="42" t="s">
        <v>1317</v>
      </c>
      <c r="E234" s="42" t="s">
        <v>1318</v>
      </c>
      <c r="F234" s="42" t="s">
        <v>48</v>
      </c>
      <c r="G234" s="42" t="s">
        <v>306</v>
      </c>
    </row>
    <row r="235" spans="1:7" x14ac:dyDescent="0.2">
      <c r="A235" s="42" t="s">
        <v>1072</v>
      </c>
      <c r="B235" s="42" t="s">
        <v>1069</v>
      </c>
      <c r="C235" s="42" t="s">
        <v>1070</v>
      </c>
      <c r="E235" s="42" t="s">
        <v>1071</v>
      </c>
      <c r="F235" s="42" t="s">
        <v>53</v>
      </c>
      <c r="G235" s="42" t="s">
        <v>1072</v>
      </c>
    </row>
    <row r="236" spans="1:7" x14ac:dyDescent="0.2">
      <c r="A236" s="42" t="s">
        <v>1120</v>
      </c>
      <c r="B236" s="42" t="s">
        <v>1119</v>
      </c>
      <c r="F236" s="42" t="s">
        <v>53</v>
      </c>
      <c r="G236" s="42" t="s">
        <v>1120</v>
      </c>
    </row>
    <row r="237" spans="1:7" x14ac:dyDescent="0.2">
      <c r="A237" s="42" t="s">
        <v>217</v>
      </c>
      <c r="B237" s="42" t="s">
        <v>216</v>
      </c>
      <c r="C237" s="42" t="s">
        <v>1161</v>
      </c>
      <c r="D237" s="42" t="s">
        <v>218</v>
      </c>
      <c r="E237" s="42" t="s">
        <v>219</v>
      </c>
      <c r="F237" s="42" t="s">
        <v>52</v>
      </c>
      <c r="G237" s="42" t="s">
        <v>217</v>
      </c>
    </row>
    <row r="238" spans="1:7" x14ac:dyDescent="0.2">
      <c r="A238" s="42" t="s">
        <v>221</v>
      </c>
      <c r="B238" s="42" t="s">
        <v>220</v>
      </c>
      <c r="C238" s="42" t="s">
        <v>222</v>
      </c>
      <c r="D238" s="42" t="s">
        <v>218</v>
      </c>
      <c r="E238" s="42" t="s">
        <v>223</v>
      </c>
      <c r="F238" s="42" t="s">
        <v>52</v>
      </c>
      <c r="G238" s="42" t="s">
        <v>221</v>
      </c>
    </row>
    <row r="239" spans="1:7" x14ac:dyDescent="0.2">
      <c r="A239" s="42" t="s">
        <v>225</v>
      </c>
      <c r="B239" s="42" t="s">
        <v>224</v>
      </c>
      <c r="C239" s="42" t="s">
        <v>1312</v>
      </c>
      <c r="D239" s="42" t="s">
        <v>813</v>
      </c>
      <c r="E239" s="42" t="s">
        <v>1313</v>
      </c>
      <c r="F239" s="42" t="s">
        <v>52</v>
      </c>
      <c r="G239" s="42" t="s">
        <v>225</v>
      </c>
    </row>
    <row r="240" spans="1:7" x14ac:dyDescent="0.2">
      <c r="A240" s="42" t="s">
        <v>227</v>
      </c>
      <c r="B240" s="42" t="s">
        <v>226</v>
      </c>
      <c r="C240" s="42" t="s">
        <v>1319</v>
      </c>
      <c r="D240" s="42" t="s">
        <v>813</v>
      </c>
      <c r="E240" s="42" t="s">
        <v>1320</v>
      </c>
      <c r="F240" s="42" t="s">
        <v>52</v>
      </c>
      <c r="G240" s="42" t="s">
        <v>227</v>
      </c>
    </row>
    <row r="241" spans="1:7" x14ac:dyDescent="0.2">
      <c r="A241" s="42" t="s">
        <v>1321</v>
      </c>
      <c r="B241" s="42" t="s">
        <v>208</v>
      </c>
      <c r="C241" s="42" t="s">
        <v>1126</v>
      </c>
      <c r="E241" s="42" t="s">
        <v>1127</v>
      </c>
      <c r="F241" s="42" t="s">
        <v>48</v>
      </c>
      <c r="G241" s="42" t="s">
        <v>209</v>
      </c>
    </row>
    <row r="242" spans="1:7" x14ac:dyDescent="0.2">
      <c r="A242" s="42" t="s">
        <v>229</v>
      </c>
      <c r="B242" s="42" t="s">
        <v>228</v>
      </c>
      <c r="C242" s="42" t="s">
        <v>230</v>
      </c>
      <c r="E242" s="42" t="s">
        <v>231</v>
      </c>
      <c r="F242" s="42" t="s">
        <v>52</v>
      </c>
      <c r="G242" s="42" t="s">
        <v>229</v>
      </c>
    </row>
    <row r="243" spans="1:7" x14ac:dyDescent="0.2">
      <c r="A243" s="42" t="s">
        <v>1322</v>
      </c>
      <c r="B243" s="42" t="s">
        <v>340</v>
      </c>
      <c r="C243" s="42" t="s">
        <v>342</v>
      </c>
      <c r="E243" s="42" t="s">
        <v>1323</v>
      </c>
      <c r="F243" s="42" t="s">
        <v>48</v>
      </c>
      <c r="G243" s="42" t="s">
        <v>341</v>
      </c>
    </row>
    <row r="244" spans="1:7" x14ac:dyDescent="0.2">
      <c r="A244" s="42" t="s">
        <v>1236</v>
      </c>
      <c r="B244" s="42" t="s">
        <v>232</v>
      </c>
      <c r="C244" s="42" t="s">
        <v>1234</v>
      </c>
      <c r="D244" s="42" t="s">
        <v>233</v>
      </c>
      <c r="E244" s="42" t="s">
        <v>1235</v>
      </c>
      <c r="F244" s="42" t="s">
        <v>52</v>
      </c>
      <c r="G244" s="42" t="s">
        <v>1236</v>
      </c>
    </row>
    <row r="245" spans="1:7" x14ac:dyDescent="0.2">
      <c r="A245" s="42" t="s">
        <v>1249</v>
      </c>
      <c r="B245" s="42" t="s">
        <v>234</v>
      </c>
      <c r="C245" s="42" t="s">
        <v>1247</v>
      </c>
      <c r="D245" s="42" t="s">
        <v>233</v>
      </c>
      <c r="E245" s="42" t="s">
        <v>1248</v>
      </c>
      <c r="F245" s="42" t="s">
        <v>52</v>
      </c>
      <c r="G245" s="42" t="s">
        <v>1249</v>
      </c>
    </row>
    <row r="246" spans="1:7" x14ac:dyDescent="0.2">
      <c r="A246" s="42" t="s">
        <v>236</v>
      </c>
      <c r="B246" s="42" t="s">
        <v>235</v>
      </c>
      <c r="C246" s="42" t="s">
        <v>1190</v>
      </c>
      <c r="E246" s="42" t="s">
        <v>1191</v>
      </c>
      <c r="F246" s="42" t="s">
        <v>52</v>
      </c>
      <c r="G246" s="42" t="s">
        <v>236</v>
      </c>
    </row>
    <row r="247" spans="1:7" x14ac:dyDescent="0.2">
      <c r="A247" s="42" t="s">
        <v>238</v>
      </c>
      <c r="B247" s="42" t="s">
        <v>237</v>
      </c>
      <c r="C247" s="42" t="s">
        <v>239</v>
      </c>
      <c r="E247" s="42" t="s">
        <v>240</v>
      </c>
      <c r="F247" s="42" t="s">
        <v>52</v>
      </c>
      <c r="G247" s="42" t="s">
        <v>238</v>
      </c>
    </row>
    <row r="248" spans="1:7" x14ac:dyDescent="0.2">
      <c r="A248" s="42" t="s">
        <v>242</v>
      </c>
      <c r="B248" s="42" t="s">
        <v>241</v>
      </c>
      <c r="C248" s="42" t="s">
        <v>243</v>
      </c>
      <c r="E248" s="42" t="s">
        <v>244</v>
      </c>
      <c r="F248" s="42" t="s">
        <v>52</v>
      </c>
      <c r="G248" s="42" t="s">
        <v>242</v>
      </c>
    </row>
    <row r="249" spans="1:7" x14ac:dyDescent="0.2">
      <c r="A249" s="42" t="s">
        <v>141</v>
      </c>
      <c r="B249" s="42" t="s">
        <v>589</v>
      </c>
      <c r="F249" s="42" t="s">
        <v>48</v>
      </c>
      <c r="G249" s="42" t="s">
        <v>140</v>
      </c>
    </row>
    <row r="250" spans="1:7" x14ac:dyDescent="0.2">
      <c r="A250" s="42" t="s">
        <v>246</v>
      </c>
      <c r="B250" s="42" t="s">
        <v>245</v>
      </c>
      <c r="C250" s="42" t="s">
        <v>1324</v>
      </c>
      <c r="E250" s="42" t="s">
        <v>1325</v>
      </c>
      <c r="F250" s="42" t="s">
        <v>52</v>
      </c>
      <c r="G250" s="42" t="s">
        <v>246</v>
      </c>
    </row>
    <row r="251" spans="1:7" x14ac:dyDescent="0.2">
      <c r="A251" s="42" t="s">
        <v>1326</v>
      </c>
      <c r="B251" s="42" t="s">
        <v>402</v>
      </c>
      <c r="C251" s="42" t="s">
        <v>404</v>
      </c>
      <c r="E251" s="42" t="s">
        <v>1327</v>
      </c>
      <c r="F251" s="42" t="s">
        <v>48</v>
      </c>
      <c r="G251" s="42" t="s">
        <v>403</v>
      </c>
    </row>
    <row r="252" spans="1:7" x14ac:dyDescent="0.2">
      <c r="A252" s="42" t="s">
        <v>1328</v>
      </c>
      <c r="B252" s="42" t="s">
        <v>171</v>
      </c>
      <c r="C252" s="42" t="s">
        <v>175</v>
      </c>
      <c r="E252" s="42" t="s">
        <v>176</v>
      </c>
      <c r="F252" s="42" t="s">
        <v>48</v>
      </c>
      <c r="G252" s="42" t="s">
        <v>174</v>
      </c>
    </row>
    <row r="253" spans="1:7" x14ac:dyDescent="0.2">
      <c r="A253" s="42" t="s">
        <v>248</v>
      </c>
      <c r="B253" s="42" t="s">
        <v>247</v>
      </c>
      <c r="C253" s="42" t="s">
        <v>1157</v>
      </c>
      <c r="E253" s="42" t="s">
        <v>1158</v>
      </c>
      <c r="F253" s="42" t="s">
        <v>52</v>
      </c>
      <c r="G253" s="42" t="s">
        <v>248</v>
      </c>
    </row>
    <row r="254" spans="1:7" x14ac:dyDescent="0.2">
      <c r="A254" s="42" t="s">
        <v>1329</v>
      </c>
      <c r="B254" s="42" t="s">
        <v>177</v>
      </c>
      <c r="C254" s="42" t="s">
        <v>175</v>
      </c>
      <c r="E254" s="42" t="s">
        <v>176</v>
      </c>
      <c r="F254" s="42" t="s">
        <v>48</v>
      </c>
      <c r="G254" s="42" t="s">
        <v>178</v>
      </c>
    </row>
    <row r="255" spans="1:7" x14ac:dyDescent="0.2">
      <c r="A255" s="42" t="s">
        <v>250</v>
      </c>
      <c r="B255" s="42" t="s">
        <v>249</v>
      </c>
      <c r="C255" s="42" t="s">
        <v>1330</v>
      </c>
      <c r="E255" s="42" t="s">
        <v>1331</v>
      </c>
      <c r="F255" s="42" t="s">
        <v>52</v>
      </c>
      <c r="G255" s="42" t="s">
        <v>250</v>
      </c>
    </row>
    <row r="256" spans="1:7" x14ac:dyDescent="0.2">
      <c r="A256" s="42" t="s">
        <v>252</v>
      </c>
      <c r="B256" s="42" t="s">
        <v>251</v>
      </c>
      <c r="C256" s="42" t="s">
        <v>1332</v>
      </c>
      <c r="E256" s="42" t="s">
        <v>1333</v>
      </c>
      <c r="F256" s="42" t="s">
        <v>52</v>
      </c>
      <c r="G256" s="42" t="s">
        <v>252</v>
      </c>
    </row>
    <row r="257" spans="1:7" x14ac:dyDescent="0.2">
      <c r="A257" s="42" t="s">
        <v>1334</v>
      </c>
      <c r="B257" s="42" t="s">
        <v>536</v>
      </c>
      <c r="C257" s="42" t="s">
        <v>538</v>
      </c>
      <c r="E257" s="42" t="s">
        <v>541</v>
      </c>
      <c r="F257" s="42" t="s">
        <v>48</v>
      </c>
      <c r="G257" s="42" t="s">
        <v>537</v>
      </c>
    </row>
    <row r="258" spans="1:7" x14ac:dyDescent="0.2">
      <c r="A258" s="42" t="s">
        <v>1335</v>
      </c>
      <c r="B258" s="42" t="s">
        <v>548</v>
      </c>
      <c r="C258" s="42" t="s">
        <v>550</v>
      </c>
      <c r="E258" s="42" t="s">
        <v>1238</v>
      </c>
      <c r="F258" s="42" t="s">
        <v>48</v>
      </c>
      <c r="G258" s="42" t="s">
        <v>549</v>
      </c>
    </row>
    <row r="259" spans="1:7" x14ac:dyDescent="0.2">
      <c r="A259" s="42" t="s">
        <v>254</v>
      </c>
      <c r="B259" s="42" t="s">
        <v>253</v>
      </c>
      <c r="C259" s="42" t="s">
        <v>1336</v>
      </c>
      <c r="E259" s="42" t="s">
        <v>1337</v>
      </c>
      <c r="F259" s="42" t="s">
        <v>52</v>
      </c>
      <c r="G259" s="42" t="s">
        <v>254</v>
      </c>
    </row>
    <row r="260" spans="1:7" x14ac:dyDescent="0.2">
      <c r="A260" s="42" t="s">
        <v>1338</v>
      </c>
      <c r="B260" s="42" t="s">
        <v>502</v>
      </c>
      <c r="C260" s="42" t="s">
        <v>1052</v>
      </c>
      <c r="E260" s="42" t="s">
        <v>1053</v>
      </c>
      <c r="F260" s="42" t="s">
        <v>48</v>
      </c>
      <c r="G260" s="42" t="s">
        <v>503</v>
      </c>
    </row>
    <row r="261" spans="1:7" x14ac:dyDescent="0.2">
      <c r="A261" s="42" t="s">
        <v>1339</v>
      </c>
      <c r="B261" s="42" t="s">
        <v>318</v>
      </c>
      <c r="C261" s="42" t="s">
        <v>320</v>
      </c>
      <c r="E261" s="42" t="s">
        <v>321</v>
      </c>
      <c r="F261" s="42" t="s">
        <v>48</v>
      </c>
      <c r="G261" s="42" t="s">
        <v>319</v>
      </c>
    </row>
    <row r="262" spans="1:7" x14ac:dyDescent="0.2">
      <c r="A262" s="42" t="s">
        <v>1340</v>
      </c>
      <c r="B262" s="42" t="s">
        <v>251</v>
      </c>
      <c r="C262" s="42" t="s">
        <v>1332</v>
      </c>
      <c r="E262" s="42" t="s">
        <v>1333</v>
      </c>
      <c r="F262" s="42" t="s">
        <v>48</v>
      </c>
      <c r="G262" s="42" t="s">
        <v>252</v>
      </c>
    </row>
    <row r="263" spans="1:7" x14ac:dyDescent="0.2">
      <c r="A263" s="42" t="s">
        <v>1341</v>
      </c>
      <c r="B263" s="42" t="s">
        <v>954</v>
      </c>
      <c r="C263" s="42" t="s">
        <v>1204</v>
      </c>
      <c r="D263" s="42" t="s">
        <v>813</v>
      </c>
      <c r="E263" s="42" t="s">
        <v>1205</v>
      </c>
      <c r="F263" s="42" t="s">
        <v>48</v>
      </c>
      <c r="G263" s="42" t="s">
        <v>955</v>
      </c>
    </row>
    <row r="264" spans="1:7" x14ac:dyDescent="0.2">
      <c r="A264" s="42" t="s">
        <v>1342</v>
      </c>
      <c r="B264" s="42" t="s">
        <v>322</v>
      </c>
      <c r="C264" s="42" t="s">
        <v>1343</v>
      </c>
      <c r="E264" s="42" t="s">
        <v>1344</v>
      </c>
      <c r="F264" s="42" t="s">
        <v>48</v>
      </c>
      <c r="G264" s="42" t="s">
        <v>323</v>
      </c>
    </row>
    <row r="265" spans="1:7" x14ac:dyDescent="0.2">
      <c r="A265" s="42" t="s">
        <v>1345</v>
      </c>
      <c r="B265" s="42" t="s">
        <v>407</v>
      </c>
      <c r="C265" s="42" t="s">
        <v>1346</v>
      </c>
      <c r="E265" s="42" t="s">
        <v>1347</v>
      </c>
      <c r="F265" s="42" t="s">
        <v>48</v>
      </c>
      <c r="G265" s="42" t="s">
        <v>408</v>
      </c>
    </row>
    <row r="266" spans="1:7" x14ac:dyDescent="0.2">
      <c r="A266" s="42" t="s">
        <v>256</v>
      </c>
      <c r="B266" s="42" t="s">
        <v>255</v>
      </c>
      <c r="C266" s="42" t="s">
        <v>257</v>
      </c>
      <c r="D266" s="42" t="s">
        <v>258</v>
      </c>
      <c r="E266" s="42" t="s">
        <v>1348</v>
      </c>
      <c r="F266" s="42" t="s">
        <v>52</v>
      </c>
      <c r="G266" s="42" t="s">
        <v>256</v>
      </c>
    </row>
    <row r="267" spans="1:7" x14ac:dyDescent="0.2">
      <c r="A267" s="42" t="s">
        <v>1349</v>
      </c>
      <c r="B267" s="42" t="s">
        <v>925</v>
      </c>
      <c r="C267" s="42" t="s">
        <v>1170</v>
      </c>
      <c r="E267" s="42" t="s">
        <v>1171</v>
      </c>
      <c r="F267" s="42" t="s">
        <v>48</v>
      </c>
      <c r="G267" s="42" t="s">
        <v>926</v>
      </c>
    </row>
    <row r="268" spans="1:7" x14ac:dyDescent="0.2">
      <c r="A268" s="42" t="s">
        <v>1350</v>
      </c>
      <c r="B268" s="42" t="s">
        <v>930</v>
      </c>
      <c r="C268" s="42" t="s">
        <v>932</v>
      </c>
      <c r="E268" s="42" t="s">
        <v>933</v>
      </c>
      <c r="F268" s="42" t="s">
        <v>48</v>
      </c>
      <c r="G268" s="42" t="s">
        <v>931</v>
      </c>
    </row>
    <row r="269" spans="1:7" x14ac:dyDescent="0.2">
      <c r="A269" s="42" t="s">
        <v>115</v>
      </c>
      <c r="B269" s="42" t="s">
        <v>560</v>
      </c>
      <c r="C269" s="42" t="s">
        <v>1293</v>
      </c>
      <c r="E269" s="42" t="s">
        <v>1294</v>
      </c>
      <c r="F269" s="42" t="s">
        <v>48</v>
      </c>
      <c r="G269" s="42" t="s">
        <v>114</v>
      </c>
    </row>
    <row r="270" spans="1:7" x14ac:dyDescent="0.2">
      <c r="A270" s="42" t="s">
        <v>1351</v>
      </c>
      <c r="B270" s="42" t="s">
        <v>818</v>
      </c>
      <c r="C270" s="42" t="s">
        <v>820</v>
      </c>
      <c r="E270" s="42" t="s">
        <v>821</v>
      </c>
      <c r="F270" s="42" t="s">
        <v>48</v>
      </c>
      <c r="G270" s="42" t="s">
        <v>819</v>
      </c>
    </row>
    <row r="271" spans="1:7" x14ac:dyDescent="0.2">
      <c r="A271" s="42" t="s">
        <v>1352</v>
      </c>
      <c r="B271" s="42" t="s">
        <v>862</v>
      </c>
      <c r="C271" s="42" t="s">
        <v>864</v>
      </c>
      <c r="E271" s="42" t="s">
        <v>1117</v>
      </c>
      <c r="F271" s="42" t="s">
        <v>48</v>
      </c>
      <c r="G271" s="42" t="s">
        <v>863</v>
      </c>
    </row>
    <row r="272" spans="1:7" x14ac:dyDescent="0.2">
      <c r="A272" s="42" t="s">
        <v>133</v>
      </c>
      <c r="B272" s="42" t="s">
        <v>575</v>
      </c>
      <c r="F272" s="42" t="s">
        <v>48</v>
      </c>
      <c r="G272" s="42" t="s">
        <v>132</v>
      </c>
    </row>
    <row r="273" spans="1:7" x14ac:dyDescent="0.2">
      <c r="A273" s="42" t="s">
        <v>260</v>
      </c>
      <c r="B273" s="42" t="s">
        <v>259</v>
      </c>
      <c r="C273" s="42" t="s">
        <v>1353</v>
      </c>
      <c r="E273" s="42" t="s">
        <v>1354</v>
      </c>
      <c r="F273" s="42" t="s">
        <v>52</v>
      </c>
      <c r="G273" s="42" t="s">
        <v>260</v>
      </c>
    </row>
    <row r="274" spans="1:7" x14ac:dyDescent="0.2">
      <c r="A274" s="42" t="s">
        <v>119</v>
      </c>
      <c r="B274" s="42" t="s">
        <v>590</v>
      </c>
      <c r="F274" s="42" t="s">
        <v>48</v>
      </c>
      <c r="G274" s="42" t="s">
        <v>118</v>
      </c>
    </row>
    <row r="275" spans="1:7" x14ac:dyDescent="0.2">
      <c r="A275" s="42" t="s">
        <v>121</v>
      </c>
      <c r="B275" s="42" t="s">
        <v>567</v>
      </c>
      <c r="C275" s="42" t="s">
        <v>1296</v>
      </c>
      <c r="E275" s="42" t="s">
        <v>1297</v>
      </c>
      <c r="F275" s="42" t="s">
        <v>48</v>
      </c>
      <c r="G275" s="42" t="s">
        <v>120</v>
      </c>
    </row>
    <row r="276" spans="1:7" x14ac:dyDescent="0.2">
      <c r="A276" s="42" t="s">
        <v>1355</v>
      </c>
      <c r="B276" s="42" t="s">
        <v>1096</v>
      </c>
      <c r="F276" s="42" t="s">
        <v>48</v>
      </c>
      <c r="G276" s="42" t="s">
        <v>1095</v>
      </c>
    </row>
    <row r="277" spans="1:7" x14ac:dyDescent="0.2">
      <c r="A277" s="42" t="s">
        <v>262</v>
      </c>
      <c r="B277" s="42" t="s">
        <v>261</v>
      </c>
      <c r="C277" s="42" t="s">
        <v>1356</v>
      </c>
      <c r="E277" s="42" t="s">
        <v>1357</v>
      </c>
      <c r="F277" s="42" t="s">
        <v>52</v>
      </c>
      <c r="G277" s="42" t="s">
        <v>262</v>
      </c>
    </row>
    <row r="278" spans="1:7" x14ac:dyDescent="0.2">
      <c r="A278" s="42" t="s">
        <v>1358</v>
      </c>
      <c r="B278" s="42" t="s">
        <v>936</v>
      </c>
      <c r="C278" s="42" t="s">
        <v>938</v>
      </c>
      <c r="E278" s="42" t="s">
        <v>939</v>
      </c>
      <c r="F278" s="42" t="s">
        <v>48</v>
      </c>
      <c r="G278" s="42" t="s">
        <v>937</v>
      </c>
    </row>
    <row r="279" spans="1:7" x14ac:dyDescent="0.2">
      <c r="A279" s="42" t="s">
        <v>264</v>
      </c>
      <c r="B279" s="42" t="s">
        <v>263</v>
      </c>
      <c r="C279" s="42" t="s">
        <v>1359</v>
      </c>
      <c r="E279" s="42" t="s">
        <v>1360</v>
      </c>
      <c r="F279" s="42" t="s">
        <v>52</v>
      </c>
      <c r="G279" s="42" t="s">
        <v>264</v>
      </c>
    </row>
    <row r="280" spans="1:7" x14ac:dyDescent="0.2">
      <c r="A280" s="42" t="s">
        <v>266</v>
      </c>
      <c r="B280" s="42" t="s">
        <v>265</v>
      </c>
      <c r="C280" s="42" t="s">
        <v>1361</v>
      </c>
      <c r="E280" s="42" t="s">
        <v>1362</v>
      </c>
      <c r="F280" s="42" t="s">
        <v>52</v>
      </c>
      <c r="G280" s="42" t="s">
        <v>266</v>
      </c>
    </row>
    <row r="281" spans="1:7" x14ac:dyDescent="0.2">
      <c r="A281" s="42" t="s">
        <v>268</v>
      </c>
      <c r="B281" s="42" t="s">
        <v>267</v>
      </c>
      <c r="C281" s="42" t="s">
        <v>1363</v>
      </c>
      <c r="E281" s="42" t="s">
        <v>1364</v>
      </c>
      <c r="F281" s="42" t="s">
        <v>52</v>
      </c>
      <c r="G281" s="42" t="s">
        <v>268</v>
      </c>
    </row>
    <row r="282" spans="1:7" x14ac:dyDescent="0.2">
      <c r="A282" s="42" t="s">
        <v>270</v>
      </c>
      <c r="B282" s="42" t="s">
        <v>269</v>
      </c>
      <c r="C282" s="42" t="s">
        <v>271</v>
      </c>
      <c r="E282" s="42" t="s">
        <v>272</v>
      </c>
      <c r="F282" s="42" t="s">
        <v>52</v>
      </c>
      <c r="G282" s="42" t="s">
        <v>270</v>
      </c>
    </row>
    <row r="283" spans="1:7" x14ac:dyDescent="0.2">
      <c r="A283" s="42" t="s">
        <v>274</v>
      </c>
      <c r="B283" s="42" t="s">
        <v>273</v>
      </c>
      <c r="C283" s="42" t="s">
        <v>1365</v>
      </c>
      <c r="E283" s="42" t="s">
        <v>1366</v>
      </c>
      <c r="F283" s="42" t="s">
        <v>52</v>
      </c>
      <c r="G283" s="42" t="s">
        <v>274</v>
      </c>
    </row>
    <row r="284" spans="1:7" x14ac:dyDescent="0.2">
      <c r="A284" s="42" t="s">
        <v>66</v>
      </c>
      <c r="B284" s="42" t="s">
        <v>542</v>
      </c>
      <c r="C284" s="42" t="s">
        <v>544</v>
      </c>
      <c r="E284" s="42" t="s">
        <v>1147</v>
      </c>
      <c r="F284" s="42" t="s">
        <v>48</v>
      </c>
      <c r="G284" s="42" t="s">
        <v>543</v>
      </c>
    </row>
    <row r="285" spans="1:7" x14ac:dyDescent="0.2">
      <c r="A285" s="42" t="s">
        <v>54</v>
      </c>
      <c r="B285" s="42" t="s">
        <v>506</v>
      </c>
      <c r="C285" s="42" t="s">
        <v>508</v>
      </c>
      <c r="E285" s="42" t="s">
        <v>509</v>
      </c>
      <c r="F285" s="42" t="s">
        <v>48</v>
      </c>
      <c r="G285" s="42" t="s">
        <v>507</v>
      </c>
    </row>
    <row r="286" spans="1:7" x14ac:dyDescent="0.2">
      <c r="A286" s="42" t="s">
        <v>1367</v>
      </c>
      <c r="B286" s="42" t="s">
        <v>467</v>
      </c>
      <c r="C286" s="42" t="s">
        <v>1222</v>
      </c>
      <c r="D286" s="42" t="s">
        <v>813</v>
      </c>
      <c r="E286" s="42" t="s">
        <v>1223</v>
      </c>
      <c r="F286" s="42" t="s">
        <v>48</v>
      </c>
      <c r="G286" s="42" t="s">
        <v>1221</v>
      </c>
    </row>
    <row r="287" spans="1:7" x14ac:dyDescent="0.2">
      <c r="A287" s="42" t="s">
        <v>1368</v>
      </c>
      <c r="B287" s="42" t="s">
        <v>591</v>
      </c>
      <c r="F287" s="42" t="s">
        <v>48</v>
      </c>
      <c r="G287" s="42" t="s">
        <v>71</v>
      </c>
    </row>
    <row r="288" spans="1:7" x14ac:dyDescent="0.2">
      <c r="A288" s="42" t="s">
        <v>125</v>
      </c>
      <c r="B288" s="42" t="s">
        <v>592</v>
      </c>
      <c r="F288" s="42" t="s">
        <v>48</v>
      </c>
      <c r="G288" s="42" t="s">
        <v>124</v>
      </c>
    </row>
    <row r="289" spans="1:7" x14ac:dyDescent="0.2">
      <c r="A289" s="42" t="s">
        <v>1369</v>
      </c>
      <c r="B289" s="42" t="s">
        <v>583</v>
      </c>
      <c r="C289" s="42" t="s">
        <v>584</v>
      </c>
      <c r="E289" s="42" t="s">
        <v>585</v>
      </c>
      <c r="F289" s="42" t="s">
        <v>48</v>
      </c>
      <c r="G289" s="42" t="s">
        <v>72</v>
      </c>
    </row>
    <row r="290" spans="1:7" x14ac:dyDescent="0.2">
      <c r="A290" s="42" t="s">
        <v>1370</v>
      </c>
      <c r="B290" s="42" t="s">
        <v>431</v>
      </c>
      <c r="C290" s="42" t="s">
        <v>1371</v>
      </c>
      <c r="E290" s="42" t="s">
        <v>1372</v>
      </c>
      <c r="F290" s="42" t="s">
        <v>48</v>
      </c>
      <c r="G290" s="42" t="s">
        <v>432</v>
      </c>
    </row>
    <row r="291" spans="1:7" x14ac:dyDescent="0.2">
      <c r="A291" s="42" t="s">
        <v>276</v>
      </c>
      <c r="B291" s="42" t="s">
        <v>275</v>
      </c>
      <c r="C291" s="42" t="s">
        <v>277</v>
      </c>
      <c r="E291" s="42" t="s">
        <v>278</v>
      </c>
      <c r="F291" s="42" t="s">
        <v>52</v>
      </c>
      <c r="G291" s="42" t="s">
        <v>276</v>
      </c>
    </row>
    <row r="292" spans="1:7" x14ac:dyDescent="0.2">
      <c r="A292" s="42" t="s">
        <v>1373</v>
      </c>
      <c r="B292" s="42" t="s">
        <v>491</v>
      </c>
      <c r="C292" s="42" t="s">
        <v>492</v>
      </c>
      <c r="E292" s="42" t="s">
        <v>493</v>
      </c>
      <c r="F292" s="42" t="s">
        <v>48</v>
      </c>
      <c r="G292" s="42" t="s">
        <v>1124</v>
      </c>
    </row>
    <row r="293" spans="1:7" x14ac:dyDescent="0.2">
      <c r="A293" s="42" t="s">
        <v>1374</v>
      </c>
      <c r="B293" s="42" t="s">
        <v>241</v>
      </c>
      <c r="C293" s="42" t="s">
        <v>243</v>
      </c>
      <c r="E293" s="42" t="s">
        <v>244</v>
      </c>
      <c r="F293" s="42" t="s">
        <v>48</v>
      </c>
      <c r="G293" s="42" t="s">
        <v>242</v>
      </c>
    </row>
    <row r="294" spans="1:7" x14ac:dyDescent="0.2">
      <c r="A294" s="42" t="s">
        <v>1375</v>
      </c>
      <c r="B294" s="42" t="s">
        <v>31</v>
      </c>
      <c r="C294" s="42" t="s">
        <v>29</v>
      </c>
      <c r="E294" s="42" t="s">
        <v>30</v>
      </c>
      <c r="F294" s="42" t="s">
        <v>48</v>
      </c>
      <c r="G294" s="42" t="s">
        <v>32</v>
      </c>
    </row>
    <row r="295" spans="1:7" x14ac:dyDescent="0.2">
      <c r="A295" s="42" t="s">
        <v>1376</v>
      </c>
      <c r="B295" s="42" t="s">
        <v>311</v>
      </c>
      <c r="C295" s="42" t="s">
        <v>1377</v>
      </c>
      <c r="D295" s="42" t="s">
        <v>313</v>
      </c>
      <c r="E295" s="42" t="s">
        <v>1378</v>
      </c>
      <c r="F295" s="42" t="s">
        <v>48</v>
      </c>
      <c r="G295" s="42" t="s">
        <v>312</v>
      </c>
    </row>
    <row r="296" spans="1:7" x14ac:dyDescent="0.2">
      <c r="A296" s="42" t="s">
        <v>280</v>
      </c>
      <c r="B296" s="42" t="s">
        <v>279</v>
      </c>
      <c r="C296" s="42" t="s">
        <v>281</v>
      </c>
      <c r="E296" s="42" t="s">
        <v>1379</v>
      </c>
      <c r="F296" s="42" t="s">
        <v>52</v>
      </c>
      <c r="G296" s="42" t="s">
        <v>280</v>
      </c>
    </row>
    <row r="297" spans="1:7" x14ac:dyDescent="0.2">
      <c r="A297" s="42" t="s">
        <v>1380</v>
      </c>
      <c r="B297" s="42" t="s">
        <v>852</v>
      </c>
      <c r="C297" s="42" t="s">
        <v>1105</v>
      </c>
      <c r="D297" s="42" t="s">
        <v>813</v>
      </c>
      <c r="E297" s="42" t="s">
        <v>1106</v>
      </c>
      <c r="F297" s="42" t="s">
        <v>48</v>
      </c>
      <c r="G297" s="42" t="s">
        <v>853</v>
      </c>
    </row>
    <row r="298" spans="1:7" x14ac:dyDescent="0.2">
      <c r="A298" s="42" t="s">
        <v>283</v>
      </c>
      <c r="B298" s="42" t="s">
        <v>282</v>
      </c>
      <c r="C298" s="42" t="s">
        <v>1381</v>
      </c>
      <c r="E298" s="42" t="s">
        <v>1382</v>
      </c>
      <c r="F298" s="42" t="s">
        <v>52</v>
      </c>
      <c r="G298" s="42" t="s">
        <v>283</v>
      </c>
    </row>
    <row r="299" spans="1:7" x14ac:dyDescent="0.2">
      <c r="A299" s="42" t="s">
        <v>1383</v>
      </c>
      <c r="B299" s="42" t="s">
        <v>1098</v>
      </c>
      <c r="F299" s="42" t="s">
        <v>48</v>
      </c>
      <c r="G299" s="42" t="s">
        <v>1097</v>
      </c>
    </row>
    <row r="300" spans="1:7" x14ac:dyDescent="0.2">
      <c r="A300" s="42" t="s">
        <v>1384</v>
      </c>
      <c r="B300" s="42" t="s">
        <v>183</v>
      </c>
      <c r="C300" s="42" t="s">
        <v>1290</v>
      </c>
      <c r="E300" s="42" t="s">
        <v>1291</v>
      </c>
      <c r="F300" s="42" t="s">
        <v>48</v>
      </c>
      <c r="G300" s="42" t="s">
        <v>184</v>
      </c>
    </row>
    <row r="301" spans="1:7" x14ac:dyDescent="0.2">
      <c r="A301" s="42" t="s">
        <v>285</v>
      </c>
      <c r="B301" s="42" t="s">
        <v>284</v>
      </c>
      <c r="C301" s="42" t="s">
        <v>286</v>
      </c>
      <c r="E301" s="42" t="s">
        <v>1385</v>
      </c>
      <c r="F301" s="42" t="s">
        <v>52</v>
      </c>
      <c r="G301" s="42" t="s">
        <v>285</v>
      </c>
    </row>
    <row r="302" spans="1:7" x14ac:dyDescent="0.2">
      <c r="A302" s="42" t="s">
        <v>1386</v>
      </c>
      <c r="B302" s="42" t="s">
        <v>915</v>
      </c>
      <c r="C302" s="42" t="s">
        <v>917</v>
      </c>
      <c r="E302" s="42" t="s">
        <v>1167</v>
      </c>
      <c r="F302" s="42" t="s">
        <v>48</v>
      </c>
      <c r="G302" s="42" t="s">
        <v>916</v>
      </c>
    </row>
    <row r="303" spans="1:7" x14ac:dyDescent="0.2">
      <c r="A303" s="42" t="s">
        <v>288</v>
      </c>
      <c r="B303" s="42" t="s">
        <v>287</v>
      </c>
      <c r="C303" s="42" t="s">
        <v>289</v>
      </c>
      <c r="E303" s="42" t="s">
        <v>290</v>
      </c>
      <c r="F303" s="42" t="s">
        <v>52</v>
      </c>
      <c r="G303" s="42" t="s">
        <v>288</v>
      </c>
    </row>
    <row r="304" spans="1:7" x14ac:dyDescent="0.2">
      <c r="A304" s="42" t="s">
        <v>292</v>
      </c>
      <c r="B304" s="42" t="s">
        <v>291</v>
      </c>
      <c r="C304" s="42" t="s">
        <v>293</v>
      </c>
      <c r="E304" s="42" t="s">
        <v>294</v>
      </c>
      <c r="F304" s="42" t="s">
        <v>52</v>
      </c>
      <c r="G304" s="42" t="s">
        <v>292</v>
      </c>
    </row>
    <row r="305" spans="1:7" x14ac:dyDescent="0.2">
      <c r="A305" s="42" t="s">
        <v>1387</v>
      </c>
      <c r="B305" s="42" t="s">
        <v>295</v>
      </c>
      <c r="C305" s="42" t="s">
        <v>297</v>
      </c>
      <c r="E305" s="42" t="s">
        <v>1135</v>
      </c>
      <c r="F305" s="42" t="s">
        <v>52</v>
      </c>
      <c r="G305" s="42" t="s">
        <v>1387</v>
      </c>
    </row>
    <row r="306" spans="1:7" x14ac:dyDescent="0.2">
      <c r="A306" s="42" t="s">
        <v>299</v>
      </c>
      <c r="B306" s="42" t="s">
        <v>298</v>
      </c>
      <c r="C306" s="42" t="s">
        <v>1388</v>
      </c>
      <c r="E306" s="42" t="s">
        <v>300</v>
      </c>
      <c r="F306" s="42" t="s">
        <v>52</v>
      </c>
      <c r="G306" s="42" t="s">
        <v>299</v>
      </c>
    </row>
    <row r="307" spans="1:7" x14ac:dyDescent="0.2">
      <c r="A307" s="42" t="s">
        <v>1389</v>
      </c>
      <c r="B307" s="42" t="s">
        <v>298</v>
      </c>
      <c r="C307" s="42" t="s">
        <v>1388</v>
      </c>
      <c r="E307" s="42" t="s">
        <v>300</v>
      </c>
      <c r="F307" s="42" t="s">
        <v>48</v>
      </c>
      <c r="G307" s="42" t="s">
        <v>299</v>
      </c>
    </row>
    <row r="308" spans="1:7" x14ac:dyDescent="0.2">
      <c r="A308" s="42" t="s">
        <v>302</v>
      </c>
      <c r="B308" s="42" t="s">
        <v>301</v>
      </c>
      <c r="C308" s="42" t="s">
        <v>303</v>
      </c>
      <c r="E308" s="42" t="s">
        <v>304</v>
      </c>
      <c r="F308" s="42" t="s">
        <v>52</v>
      </c>
      <c r="G308" s="42" t="s">
        <v>302</v>
      </c>
    </row>
    <row r="309" spans="1:7" x14ac:dyDescent="0.2">
      <c r="A309" s="42" t="s">
        <v>1390</v>
      </c>
      <c r="B309" s="42" t="s">
        <v>220</v>
      </c>
      <c r="C309" s="42" t="s">
        <v>222</v>
      </c>
      <c r="D309" s="42" t="s">
        <v>218</v>
      </c>
      <c r="E309" s="42" t="s">
        <v>223</v>
      </c>
      <c r="F309" s="42" t="s">
        <v>48</v>
      </c>
      <c r="G309" s="42" t="s">
        <v>221</v>
      </c>
    </row>
    <row r="310" spans="1:7" x14ac:dyDescent="0.2">
      <c r="A310" s="42" t="s">
        <v>489</v>
      </c>
      <c r="B310" s="42" t="s">
        <v>488</v>
      </c>
      <c r="C310" s="42" t="s">
        <v>1391</v>
      </c>
      <c r="E310" s="42" t="s">
        <v>1392</v>
      </c>
      <c r="F310" s="42" t="s">
        <v>52</v>
      </c>
      <c r="G310" s="42" t="s">
        <v>489</v>
      </c>
    </row>
    <row r="311" spans="1:7" x14ac:dyDescent="0.2">
      <c r="A311" s="42" t="s">
        <v>306</v>
      </c>
      <c r="B311" s="42" t="s">
        <v>305</v>
      </c>
      <c r="C311" s="42" t="s">
        <v>1317</v>
      </c>
      <c r="E311" s="42" t="s">
        <v>1318</v>
      </c>
      <c r="F311" s="42" t="s">
        <v>52</v>
      </c>
      <c r="G311" s="42" t="s">
        <v>306</v>
      </c>
    </row>
    <row r="312" spans="1:7" x14ac:dyDescent="0.2">
      <c r="A312" s="42" t="s">
        <v>308</v>
      </c>
      <c r="B312" s="42" t="s">
        <v>307</v>
      </c>
      <c r="C312" s="42" t="s">
        <v>309</v>
      </c>
      <c r="E312" s="42" t="s">
        <v>310</v>
      </c>
      <c r="F312" s="42" t="s">
        <v>52</v>
      </c>
      <c r="G312" s="42" t="s">
        <v>308</v>
      </c>
    </row>
    <row r="313" spans="1:7" x14ac:dyDescent="0.2">
      <c r="A313" s="42" t="s">
        <v>312</v>
      </c>
      <c r="B313" s="42" t="s">
        <v>311</v>
      </c>
      <c r="C313" s="42" t="s">
        <v>1377</v>
      </c>
      <c r="D313" s="42" t="s">
        <v>313</v>
      </c>
      <c r="E313" s="42" t="s">
        <v>1378</v>
      </c>
      <c r="F313" s="42" t="s">
        <v>52</v>
      </c>
      <c r="G313" s="42" t="s">
        <v>312</v>
      </c>
    </row>
    <row r="314" spans="1:7" x14ac:dyDescent="0.2">
      <c r="A314" s="42" t="s">
        <v>315</v>
      </c>
      <c r="B314" s="42" t="s">
        <v>314</v>
      </c>
      <c r="C314" s="42" t="s">
        <v>1377</v>
      </c>
      <c r="D314" s="42" t="s">
        <v>313</v>
      </c>
      <c r="E314" s="42" t="s">
        <v>1378</v>
      </c>
      <c r="F314" s="42" t="s">
        <v>52</v>
      </c>
      <c r="G314" s="42" t="s">
        <v>315</v>
      </c>
    </row>
    <row r="315" spans="1:7" x14ac:dyDescent="0.2">
      <c r="A315" s="42" t="s">
        <v>1393</v>
      </c>
      <c r="B315" s="42" t="s">
        <v>978</v>
      </c>
      <c r="C315" s="42" t="s">
        <v>1207</v>
      </c>
      <c r="E315" s="42" t="s">
        <v>1208</v>
      </c>
      <c r="F315" s="42" t="s">
        <v>48</v>
      </c>
      <c r="G315" s="42" t="s">
        <v>979</v>
      </c>
    </row>
    <row r="316" spans="1:7" x14ac:dyDescent="0.2">
      <c r="A316" s="42" t="s">
        <v>317</v>
      </c>
      <c r="B316" s="42" t="s">
        <v>316</v>
      </c>
      <c r="C316" s="42" t="s">
        <v>1394</v>
      </c>
      <c r="E316" s="42" t="s">
        <v>1395</v>
      </c>
      <c r="F316" s="42" t="s">
        <v>52</v>
      </c>
      <c r="G316" s="42" t="s">
        <v>317</v>
      </c>
    </row>
    <row r="317" spans="1:7" x14ac:dyDescent="0.2">
      <c r="A317" s="42" t="s">
        <v>1166</v>
      </c>
      <c r="B317" s="42" t="s">
        <v>1165</v>
      </c>
      <c r="F317" s="42" t="s">
        <v>53</v>
      </c>
      <c r="G317" s="42" t="s">
        <v>1166</v>
      </c>
    </row>
    <row r="318" spans="1:7" x14ac:dyDescent="0.2">
      <c r="A318" s="42" t="s">
        <v>1257</v>
      </c>
      <c r="B318" s="42" t="s">
        <v>1256</v>
      </c>
      <c r="F318" s="42" t="s">
        <v>53</v>
      </c>
      <c r="G318" s="42" t="s">
        <v>1257</v>
      </c>
    </row>
    <row r="319" spans="1:7" x14ac:dyDescent="0.2">
      <c r="A319" s="42" t="s">
        <v>1396</v>
      </c>
      <c r="B319" s="42" t="s">
        <v>1397</v>
      </c>
      <c r="C319" s="42" t="s">
        <v>1398</v>
      </c>
      <c r="E319" s="42" t="s">
        <v>1399</v>
      </c>
      <c r="F319" s="42" t="s">
        <v>53</v>
      </c>
      <c r="G319" s="42" t="s">
        <v>1396</v>
      </c>
    </row>
    <row r="320" spans="1:7" x14ac:dyDescent="0.2">
      <c r="A320" s="42" t="s">
        <v>319</v>
      </c>
      <c r="B320" s="42" t="s">
        <v>318</v>
      </c>
      <c r="C320" s="42" t="s">
        <v>320</v>
      </c>
      <c r="E320" s="42" t="s">
        <v>321</v>
      </c>
      <c r="F320" s="42" t="s">
        <v>52</v>
      </c>
      <c r="G320" s="42" t="s">
        <v>319</v>
      </c>
    </row>
    <row r="321" spans="1:7" x14ac:dyDescent="0.2">
      <c r="A321" s="42" t="s">
        <v>323</v>
      </c>
      <c r="B321" s="42" t="s">
        <v>322</v>
      </c>
      <c r="C321" s="42" t="s">
        <v>1343</v>
      </c>
      <c r="E321" s="42" t="s">
        <v>1344</v>
      </c>
      <c r="F321" s="42" t="s">
        <v>52</v>
      </c>
      <c r="G321" s="42" t="s">
        <v>323</v>
      </c>
    </row>
    <row r="322" spans="1:7" x14ac:dyDescent="0.2">
      <c r="A322" s="42" t="s">
        <v>325</v>
      </c>
      <c r="B322" s="42" t="s">
        <v>324</v>
      </c>
      <c r="C322" s="42" t="s">
        <v>1200</v>
      </c>
      <c r="E322" s="42" t="s">
        <v>1201</v>
      </c>
      <c r="F322" s="42" t="s">
        <v>52</v>
      </c>
      <c r="G322" s="42" t="s">
        <v>325</v>
      </c>
    </row>
    <row r="323" spans="1:7" x14ac:dyDescent="0.2">
      <c r="A323" s="42" t="s">
        <v>327</v>
      </c>
      <c r="B323" s="42" t="s">
        <v>326</v>
      </c>
      <c r="C323" s="42" t="s">
        <v>1200</v>
      </c>
      <c r="E323" s="42" t="s">
        <v>1201</v>
      </c>
      <c r="F323" s="42" t="s">
        <v>52</v>
      </c>
      <c r="G323" s="42" t="s">
        <v>327</v>
      </c>
    </row>
    <row r="324" spans="1:7" x14ac:dyDescent="0.2">
      <c r="A324" s="42" t="s">
        <v>329</v>
      </c>
      <c r="B324" s="42" t="s">
        <v>328</v>
      </c>
      <c r="C324" s="42" t="s">
        <v>330</v>
      </c>
      <c r="E324" s="42" t="s">
        <v>331</v>
      </c>
      <c r="F324" s="42" t="s">
        <v>52</v>
      </c>
      <c r="G324" s="42" t="s">
        <v>329</v>
      </c>
    </row>
    <row r="325" spans="1:7" x14ac:dyDescent="0.2">
      <c r="A325" s="42" t="s">
        <v>333</v>
      </c>
      <c r="B325" s="42" t="s">
        <v>332</v>
      </c>
      <c r="C325" s="42" t="s">
        <v>334</v>
      </c>
      <c r="E325" s="42" t="s">
        <v>1400</v>
      </c>
      <c r="F325" s="42" t="s">
        <v>52</v>
      </c>
      <c r="G325" s="42" t="s">
        <v>333</v>
      </c>
    </row>
    <row r="326" spans="1:7" x14ac:dyDescent="0.2">
      <c r="A326" s="42" t="s">
        <v>1401</v>
      </c>
      <c r="B326" s="42" t="s">
        <v>335</v>
      </c>
      <c r="C326" s="42" t="s">
        <v>1402</v>
      </c>
      <c r="E326" s="42" t="s">
        <v>1403</v>
      </c>
      <c r="F326" s="42" t="s">
        <v>48</v>
      </c>
      <c r="G326" s="42" t="s">
        <v>1404</v>
      </c>
    </row>
    <row r="327" spans="1:7" x14ac:dyDescent="0.2">
      <c r="A327" s="42" t="s">
        <v>337</v>
      </c>
      <c r="B327" s="42" t="s">
        <v>336</v>
      </c>
      <c r="C327" s="42" t="s">
        <v>338</v>
      </c>
      <c r="E327" s="42" t="s">
        <v>339</v>
      </c>
      <c r="F327" s="42" t="s">
        <v>52</v>
      </c>
      <c r="G327" s="42" t="s">
        <v>337</v>
      </c>
    </row>
    <row r="328" spans="1:7" x14ac:dyDescent="0.2">
      <c r="A328" s="42" t="s">
        <v>123</v>
      </c>
      <c r="B328" s="42" t="s">
        <v>568</v>
      </c>
      <c r="C328" s="42" t="s">
        <v>569</v>
      </c>
      <c r="D328" s="42" t="s">
        <v>813</v>
      </c>
      <c r="E328" s="42" t="s">
        <v>1298</v>
      </c>
      <c r="F328" s="42" t="s">
        <v>48</v>
      </c>
      <c r="G328" s="42" t="s">
        <v>122</v>
      </c>
    </row>
    <row r="329" spans="1:7" x14ac:dyDescent="0.2">
      <c r="A329" s="42" t="s">
        <v>1144</v>
      </c>
      <c r="B329" s="42" t="s">
        <v>1143</v>
      </c>
      <c r="F329" s="42" t="s">
        <v>53</v>
      </c>
      <c r="G329" s="42" t="s">
        <v>1144</v>
      </c>
    </row>
    <row r="330" spans="1:7" x14ac:dyDescent="0.2">
      <c r="A330" s="42" t="s">
        <v>1150</v>
      </c>
      <c r="B330" s="42" t="s">
        <v>1149</v>
      </c>
      <c r="F330" s="42" t="s">
        <v>53</v>
      </c>
      <c r="G330" s="42" t="s">
        <v>1150</v>
      </c>
    </row>
    <row r="331" spans="1:7" x14ac:dyDescent="0.2">
      <c r="A331" s="42" t="s">
        <v>341</v>
      </c>
      <c r="B331" s="42" t="s">
        <v>340</v>
      </c>
      <c r="C331" s="42" t="s">
        <v>342</v>
      </c>
      <c r="E331" s="42" t="s">
        <v>1323</v>
      </c>
      <c r="F331" s="42" t="s">
        <v>52</v>
      </c>
      <c r="G331" s="42" t="s">
        <v>341</v>
      </c>
    </row>
    <row r="332" spans="1:7" x14ac:dyDescent="0.2">
      <c r="A332" s="42" t="s">
        <v>344</v>
      </c>
      <c r="B332" s="42" t="s">
        <v>343</v>
      </c>
      <c r="C332" s="42" t="s">
        <v>1405</v>
      </c>
      <c r="E332" s="42" t="s">
        <v>1406</v>
      </c>
      <c r="F332" s="42" t="s">
        <v>52</v>
      </c>
      <c r="G332" s="42" t="s">
        <v>344</v>
      </c>
    </row>
    <row r="333" spans="1:7" x14ac:dyDescent="0.2">
      <c r="A333" s="42" t="s">
        <v>346</v>
      </c>
      <c r="B333" s="42" t="s">
        <v>345</v>
      </c>
      <c r="C333" s="42" t="s">
        <v>1407</v>
      </c>
      <c r="E333" s="42" t="s">
        <v>1408</v>
      </c>
      <c r="F333" s="42" t="s">
        <v>52</v>
      </c>
      <c r="G333" s="42" t="s">
        <v>346</v>
      </c>
    </row>
    <row r="334" spans="1:7" x14ac:dyDescent="0.2">
      <c r="A334" s="42" t="s">
        <v>348</v>
      </c>
      <c r="B334" s="42" t="s">
        <v>347</v>
      </c>
      <c r="C334" s="42" t="s">
        <v>349</v>
      </c>
      <c r="E334" s="42" t="s">
        <v>350</v>
      </c>
      <c r="F334" s="42" t="s">
        <v>52</v>
      </c>
      <c r="G334" s="42" t="s">
        <v>348</v>
      </c>
    </row>
    <row r="335" spans="1:7" x14ac:dyDescent="0.2">
      <c r="A335" s="42" t="s">
        <v>1409</v>
      </c>
      <c r="B335" s="42" t="s">
        <v>949</v>
      </c>
      <c r="C335" s="42" t="s">
        <v>950</v>
      </c>
      <c r="E335" s="42" t="s">
        <v>1181</v>
      </c>
      <c r="F335" s="42" t="s">
        <v>48</v>
      </c>
      <c r="G335" s="42" t="s">
        <v>1180</v>
      </c>
    </row>
    <row r="336" spans="1:7" x14ac:dyDescent="0.2">
      <c r="A336" s="42" t="s">
        <v>1410</v>
      </c>
      <c r="B336" s="42" t="s">
        <v>1183</v>
      </c>
      <c r="C336" s="42" t="s">
        <v>1184</v>
      </c>
      <c r="E336" s="42" t="s">
        <v>1185</v>
      </c>
      <c r="F336" s="42" t="s">
        <v>48</v>
      </c>
      <c r="G336" s="42" t="s">
        <v>1182</v>
      </c>
    </row>
    <row r="337" spans="1:7" x14ac:dyDescent="0.2">
      <c r="A337" s="42" t="s">
        <v>1411</v>
      </c>
      <c r="B337" s="42" t="s">
        <v>35</v>
      </c>
      <c r="C337" s="42" t="s">
        <v>1261</v>
      </c>
      <c r="E337" s="42" t="s">
        <v>1262</v>
      </c>
      <c r="F337" s="42" t="s">
        <v>48</v>
      </c>
      <c r="G337" s="42" t="s">
        <v>36</v>
      </c>
    </row>
    <row r="338" spans="1:7" x14ac:dyDescent="0.2">
      <c r="A338" s="42" t="s">
        <v>137</v>
      </c>
      <c r="B338" s="42" t="s">
        <v>586</v>
      </c>
      <c r="C338" s="42" t="s">
        <v>587</v>
      </c>
      <c r="E338" s="42" t="s">
        <v>1299</v>
      </c>
      <c r="F338" s="42" t="s">
        <v>48</v>
      </c>
      <c r="G338" s="42" t="s">
        <v>136</v>
      </c>
    </row>
    <row r="339" spans="1:7" x14ac:dyDescent="0.2">
      <c r="A339" s="42" t="s">
        <v>1412</v>
      </c>
      <c r="B339" s="42" t="s">
        <v>4</v>
      </c>
      <c r="C339" s="42" t="s">
        <v>1242</v>
      </c>
      <c r="E339" s="42" t="s">
        <v>1243</v>
      </c>
      <c r="F339" s="42" t="s">
        <v>48</v>
      </c>
      <c r="G339" s="42" t="s">
        <v>5</v>
      </c>
    </row>
    <row r="340" spans="1:7" x14ac:dyDescent="0.2">
      <c r="A340" s="42" t="s">
        <v>1413</v>
      </c>
      <c r="B340" s="42" t="s">
        <v>811</v>
      </c>
      <c r="C340" s="42" t="s">
        <v>1074</v>
      </c>
      <c r="E340" s="42" t="s">
        <v>1075</v>
      </c>
      <c r="F340" s="42" t="s">
        <v>48</v>
      </c>
      <c r="G340" s="42" t="s">
        <v>812</v>
      </c>
    </row>
    <row r="341" spans="1:7" x14ac:dyDescent="0.2">
      <c r="A341" s="42" t="s">
        <v>1414</v>
      </c>
      <c r="B341" s="42" t="s">
        <v>454</v>
      </c>
      <c r="C341" s="42" t="s">
        <v>456</v>
      </c>
      <c r="E341" s="42" t="s">
        <v>1415</v>
      </c>
      <c r="F341" s="42" t="s">
        <v>48</v>
      </c>
      <c r="G341" s="42" t="s">
        <v>455</v>
      </c>
    </row>
    <row r="342" spans="1:7" x14ac:dyDescent="0.2">
      <c r="A342" s="42" t="s">
        <v>1416</v>
      </c>
      <c r="B342" s="42" t="s">
        <v>968</v>
      </c>
      <c r="C342" s="42" t="s">
        <v>1214</v>
      </c>
      <c r="E342" s="42" t="s">
        <v>1215</v>
      </c>
      <c r="F342" s="42" t="s">
        <v>48</v>
      </c>
      <c r="G342" s="42" t="s">
        <v>969</v>
      </c>
    </row>
    <row r="343" spans="1:7" x14ac:dyDescent="0.2">
      <c r="A343" s="42" t="s">
        <v>1417</v>
      </c>
      <c r="B343" s="42" t="s">
        <v>10</v>
      </c>
      <c r="C343" s="42" t="s">
        <v>12</v>
      </c>
      <c r="E343" s="42" t="s">
        <v>13</v>
      </c>
      <c r="F343" s="42" t="s">
        <v>48</v>
      </c>
      <c r="G343" s="42" t="s">
        <v>11</v>
      </c>
    </row>
    <row r="344" spans="1:7" x14ac:dyDescent="0.2">
      <c r="A344" s="42" t="s">
        <v>1418</v>
      </c>
      <c r="B344" s="42" t="s">
        <v>163</v>
      </c>
      <c r="C344" s="42" t="s">
        <v>165</v>
      </c>
      <c r="E344" s="42" t="s">
        <v>166</v>
      </c>
      <c r="F344" s="42" t="s">
        <v>48</v>
      </c>
      <c r="G344" s="42" t="s">
        <v>164</v>
      </c>
    </row>
    <row r="345" spans="1:7" x14ac:dyDescent="0.2">
      <c r="A345" s="42" t="s">
        <v>1419</v>
      </c>
      <c r="B345" s="42" t="s">
        <v>351</v>
      </c>
      <c r="C345" s="42" t="s">
        <v>1420</v>
      </c>
      <c r="E345" s="42" t="s">
        <v>1421</v>
      </c>
      <c r="F345" s="42" t="s">
        <v>48</v>
      </c>
      <c r="G345" s="42" t="s">
        <v>352</v>
      </c>
    </row>
    <row r="346" spans="1:7" x14ac:dyDescent="0.2">
      <c r="A346" s="42" t="s">
        <v>1422</v>
      </c>
      <c r="B346" s="42" t="s">
        <v>563</v>
      </c>
      <c r="F346" s="42" t="s">
        <v>48</v>
      </c>
      <c r="G346" s="42" t="s">
        <v>1295</v>
      </c>
    </row>
    <row r="347" spans="1:7" x14ac:dyDescent="0.2">
      <c r="A347" s="42" t="s">
        <v>352</v>
      </c>
      <c r="B347" s="42" t="s">
        <v>351</v>
      </c>
      <c r="C347" s="42" t="s">
        <v>1420</v>
      </c>
      <c r="E347" s="42" t="s">
        <v>1421</v>
      </c>
      <c r="F347" s="42" t="s">
        <v>52</v>
      </c>
      <c r="G347" s="42" t="s">
        <v>352</v>
      </c>
    </row>
    <row r="348" spans="1:7" x14ac:dyDescent="0.2">
      <c r="A348" s="42" t="s">
        <v>1423</v>
      </c>
      <c r="B348" s="42" t="s">
        <v>854</v>
      </c>
      <c r="C348" s="42" t="s">
        <v>856</v>
      </c>
      <c r="E348" s="42" t="s">
        <v>857</v>
      </c>
      <c r="F348" s="42" t="s">
        <v>48</v>
      </c>
      <c r="G348" s="42" t="s">
        <v>855</v>
      </c>
    </row>
    <row r="349" spans="1:7" x14ac:dyDescent="0.2">
      <c r="A349" s="42" t="s">
        <v>1424</v>
      </c>
      <c r="B349" s="42" t="s">
        <v>883</v>
      </c>
      <c r="C349" s="42" t="s">
        <v>885</v>
      </c>
      <c r="E349" s="42" t="s">
        <v>1136</v>
      </c>
      <c r="F349" s="42" t="s">
        <v>48</v>
      </c>
      <c r="G349" s="42" t="s">
        <v>884</v>
      </c>
    </row>
    <row r="350" spans="1:7" x14ac:dyDescent="0.2">
      <c r="A350" s="42" t="s">
        <v>354</v>
      </c>
      <c r="B350" s="42" t="s">
        <v>353</v>
      </c>
      <c r="C350" s="42" t="s">
        <v>355</v>
      </c>
      <c r="E350" s="42" t="s">
        <v>356</v>
      </c>
      <c r="F350" s="42" t="s">
        <v>52</v>
      </c>
      <c r="G350" s="42" t="s">
        <v>354</v>
      </c>
    </row>
    <row r="351" spans="1:7" x14ac:dyDescent="0.2">
      <c r="A351" s="42" t="s">
        <v>358</v>
      </c>
      <c r="B351" s="42" t="s">
        <v>357</v>
      </c>
      <c r="C351" s="42" t="s">
        <v>1425</v>
      </c>
      <c r="E351" s="42" t="s">
        <v>1426</v>
      </c>
      <c r="F351" s="42" t="s">
        <v>52</v>
      </c>
      <c r="G351" s="42" t="s">
        <v>358</v>
      </c>
    </row>
    <row r="352" spans="1:7" x14ac:dyDescent="0.2">
      <c r="A352" s="42" t="s">
        <v>360</v>
      </c>
      <c r="B352" s="42" t="s">
        <v>359</v>
      </c>
      <c r="C352" s="42" t="s">
        <v>361</v>
      </c>
      <c r="E352" s="42" t="s">
        <v>362</v>
      </c>
      <c r="F352" s="42" t="s">
        <v>52</v>
      </c>
      <c r="G352" s="42" t="s">
        <v>360</v>
      </c>
    </row>
    <row r="353" spans="1:7" x14ac:dyDescent="0.2">
      <c r="A353" s="167" t="s">
        <v>1427</v>
      </c>
      <c r="B353" s="42" t="s">
        <v>193</v>
      </c>
      <c r="C353" s="42" t="s">
        <v>1304</v>
      </c>
      <c r="E353" s="42" t="s">
        <v>1305</v>
      </c>
      <c r="F353" s="42" t="s">
        <v>48</v>
      </c>
      <c r="G353" s="42" t="s">
        <v>194</v>
      </c>
    </row>
    <row r="354" spans="1:7" x14ac:dyDescent="0.2">
      <c r="A354" s="42" t="s">
        <v>1428</v>
      </c>
      <c r="B354" s="42" t="s">
        <v>966</v>
      </c>
      <c r="C354" s="42" t="s">
        <v>1212</v>
      </c>
      <c r="E354" s="42" t="s">
        <v>1213</v>
      </c>
      <c r="F354" s="42" t="s">
        <v>48</v>
      </c>
      <c r="G354" s="42" t="s">
        <v>967</v>
      </c>
    </row>
    <row r="355" spans="1:7" x14ac:dyDescent="0.2">
      <c r="A355" s="42" t="s">
        <v>1429</v>
      </c>
      <c r="B355" s="42" t="s">
        <v>326</v>
      </c>
      <c r="C355" s="42" t="s">
        <v>1200</v>
      </c>
      <c r="E355" s="42" t="s">
        <v>1201</v>
      </c>
      <c r="F355" s="42" t="s">
        <v>48</v>
      </c>
      <c r="G355" s="42" t="s">
        <v>327</v>
      </c>
    </row>
    <row r="356" spans="1:7" x14ac:dyDescent="0.2">
      <c r="A356" s="42" t="s">
        <v>1430</v>
      </c>
      <c r="B356" s="42" t="s">
        <v>1431</v>
      </c>
      <c r="C356" s="42" t="s">
        <v>1432</v>
      </c>
      <c r="E356" s="42" t="s">
        <v>1433</v>
      </c>
      <c r="F356" s="42" t="s">
        <v>52</v>
      </c>
      <c r="G356" s="42" t="s">
        <v>1430</v>
      </c>
    </row>
    <row r="357" spans="1:7" x14ac:dyDescent="0.2">
      <c r="A357" s="42" t="s">
        <v>1434</v>
      </c>
      <c r="B357" s="42" t="s">
        <v>314</v>
      </c>
      <c r="C357" s="42" t="s">
        <v>1377</v>
      </c>
      <c r="D357" s="42" t="s">
        <v>313</v>
      </c>
      <c r="E357" s="42" t="s">
        <v>1378</v>
      </c>
      <c r="F357" s="42" t="s">
        <v>48</v>
      </c>
      <c r="G357" s="42" t="s">
        <v>315</v>
      </c>
    </row>
    <row r="358" spans="1:7" x14ac:dyDescent="0.2">
      <c r="A358" s="42" t="s">
        <v>1435</v>
      </c>
      <c r="B358" s="42" t="s">
        <v>255</v>
      </c>
      <c r="C358" s="42" t="s">
        <v>257</v>
      </c>
      <c r="D358" s="42" t="s">
        <v>258</v>
      </c>
      <c r="E358" s="42" t="s">
        <v>1348</v>
      </c>
      <c r="F358" s="42" t="s">
        <v>48</v>
      </c>
      <c r="G358" s="42" t="s">
        <v>256</v>
      </c>
    </row>
    <row r="359" spans="1:7" x14ac:dyDescent="0.2">
      <c r="A359" s="42" t="s">
        <v>1436</v>
      </c>
      <c r="B359" s="42" t="s">
        <v>263</v>
      </c>
      <c r="C359" s="42" t="s">
        <v>1359</v>
      </c>
      <c r="E359" s="42" t="s">
        <v>1360</v>
      </c>
      <c r="F359" s="42" t="s">
        <v>48</v>
      </c>
      <c r="G359" s="42" t="s">
        <v>264</v>
      </c>
    </row>
    <row r="360" spans="1:7" x14ac:dyDescent="0.2">
      <c r="A360" s="42" t="s">
        <v>1437</v>
      </c>
      <c r="B360" s="42" t="s">
        <v>284</v>
      </c>
      <c r="C360" s="42" t="s">
        <v>286</v>
      </c>
      <c r="E360" s="42" t="s">
        <v>1385</v>
      </c>
      <c r="F360" s="42" t="s">
        <v>48</v>
      </c>
      <c r="G360" s="42" t="s">
        <v>285</v>
      </c>
    </row>
    <row r="361" spans="1:7" x14ac:dyDescent="0.2">
      <c r="A361" s="42" t="s">
        <v>1438</v>
      </c>
      <c r="B361" s="42" t="s">
        <v>275</v>
      </c>
      <c r="C361" s="42" t="s">
        <v>277</v>
      </c>
      <c r="E361" s="42" t="s">
        <v>278</v>
      </c>
      <c r="F361" s="42" t="s">
        <v>48</v>
      </c>
      <c r="G361" s="42" t="s">
        <v>276</v>
      </c>
    </row>
    <row r="362" spans="1:7" x14ac:dyDescent="0.2">
      <c r="A362" s="42" t="s">
        <v>1439</v>
      </c>
      <c r="B362" s="42" t="s">
        <v>829</v>
      </c>
      <c r="C362" s="42" t="s">
        <v>830</v>
      </c>
      <c r="D362" s="42" t="s">
        <v>831</v>
      </c>
      <c r="E362" s="42" t="s">
        <v>832</v>
      </c>
      <c r="F362" s="42" t="s">
        <v>48</v>
      </c>
      <c r="G362" s="42" t="s">
        <v>1084</v>
      </c>
    </row>
    <row r="363" spans="1:7" x14ac:dyDescent="0.2">
      <c r="A363" s="42" t="s">
        <v>1440</v>
      </c>
      <c r="B363" s="42" t="s">
        <v>465</v>
      </c>
      <c r="C363" s="42" t="s">
        <v>1441</v>
      </c>
      <c r="E363" s="42" t="s">
        <v>1442</v>
      </c>
      <c r="F363" s="42" t="s">
        <v>48</v>
      </c>
      <c r="G363" s="42" t="s">
        <v>466</v>
      </c>
    </row>
    <row r="364" spans="1:7" x14ac:dyDescent="0.2">
      <c r="A364" s="42" t="s">
        <v>1443</v>
      </c>
      <c r="B364" s="42" t="s">
        <v>316</v>
      </c>
      <c r="C364" s="42" t="s">
        <v>1394</v>
      </c>
      <c r="E364" s="42" t="s">
        <v>1395</v>
      </c>
      <c r="F364" s="42" t="s">
        <v>48</v>
      </c>
      <c r="G364" s="42" t="s">
        <v>317</v>
      </c>
    </row>
    <row r="365" spans="1:7" x14ac:dyDescent="0.2">
      <c r="A365" s="42" t="s">
        <v>364</v>
      </c>
      <c r="B365" s="42" t="s">
        <v>363</v>
      </c>
      <c r="C365" s="42" t="s">
        <v>1444</v>
      </c>
      <c r="E365" s="42" t="s">
        <v>1445</v>
      </c>
      <c r="F365" s="42" t="s">
        <v>52</v>
      </c>
      <c r="G365" s="42" t="s">
        <v>364</v>
      </c>
    </row>
    <row r="366" spans="1:7" x14ac:dyDescent="0.2">
      <c r="A366" s="42" t="s">
        <v>1446</v>
      </c>
      <c r="B366" s="42" t="s">
        <v>150</v>
      </c>
      <c r="C366" s="42" t="s">
        <v>1274</v>
      </c>
      <c r="E366" s="42" t="s">
        <v>1275</v>
      </c>
      <c r="F366" s="42" t="s">
        <v>48</v>
      </c>
      <c r="G366" s="42" t="s">
        <v>1276</v>
      </c>
    </row>
    <row r="367" spans="1:7" x14ac:dyDescent="0.2">
      <c r="A367" s="42" t="s">
        <v>1447</v>
      </c>
      <c r="B367" s="42" t="s">
        <v>1397</v>
      </c>
      <c r="F367" s="42" t="s">
        <v>48</v>
      </c>
      <c r="G367" s="42" t="s">
        <v>1396</v>
      </c>
    </row>
    <row r="368" spans="1:7" x14ac:dyDescent="0.2">
      <c r="A368" s="42" t="s">
        <v>366</v>
      </c>
      <c r="B368" s="42" t="s">
        <v>365</v>
      </c>
      <c r="C368" s="42" t="s">
        <v>1210</v>
      </c>
      <c r="E368" s="42" t="s">
        <v>1211</v>
      </c>
      <c r="F368" s="42" t="s">
        <v>52</v>
      </c>
      <c r="G368" s="42" t="s">
        <v>366</v>
      </c>
    </row>
    <row r="369" spans="1:7" x14ac:dyDescent="0.2">
      <c r="A369" s="42" t="s">
        <v>368</v>
      </c>
      <c r="B369" s="42" t="s">
        <v>367</v>
      </c>
      <c r="C369" s="42" t="s">
        <v>369</v>
      </c>
      <c r="E369" s="42" t="s">
        <v>370</v>
      </c>
      <c r="F369" s="42" t="s">
        <v>52</v>
      </c>
      <c r="G369" s="42" t="s">
        <v>368</v>
      </c>
    </row>
    <row r="370" spans="1:7" x14ac:dyDescent="0.2">
      <c r="A370" s="42" t="s">
        <v>403</v>
      </c>
      <c r="B370" s="42" t="s">
        <v>402</v>
      </c>
      <c r="C370" s="42" t="s">
        <v>404</v>
      </c>
      <c r="E370" s="42" t="s">
        <v>1327</v>
      </c>
      <c r="F370" s="42" t="s">
        <v>52</v>
      </c>
      <c r="G370" s="42" t="s">
        <v>403</v>
      </c>
    </row>
    <row r="371" spans="1:7" x14ac:dyDescent="0.2">
      <c r="A371" s="42" t="s">
        <v>1448</v>
      </c>
      <c r="B371" s="42" t="s">
        <v>405</v>
      </c>
      <c r="C371" s="42" t="s">
        <v>1449</v>
      </c>
      <c r="E371" s="42" t="s">
        <v>1450</v>
      </c>
      <c r="F371" s="42" t="s">
        <v>48</v>
      </c>
      <c r="G371" s="42" t="s">
        <v>406</v>
      </c>
    </row>
    <row r="372" spans="1:7" x14ac:dyDescent="0.2">
      <c r="A372" s="42" t="s">
        <v>406</v>
      </c>
      <c r="B372" s="42" t="s">
        <v>405</v>
      </c>
      <c r="C372" s="42" t="s">
        <v>1449</v>
      </c>
      <c r="E372" s="42" t="s">
        <v>1450</v>
      </c>
      <c r="F372" s="42" t="s">
        <v>52</v>
      </c>
      <c r="G372" s="42" t="s">
        <v>406</v>
      </c>
    </row>
    <row r="373" spans="1:7" x14ac:dyDescent="0.2">
      <c r="A373" s="42" t="s">
        <v>1451</v>
      </c>
      <c r="B373" s="42" t="s">
        <v>421</v>
      </c>
      <c r="C373" s="42" t="s">
        <v>1452</v>
      </c>
      <c r="E373" s="42" t="s">
        <v>1453</v>
      </c>
      <c r="F373" s="42" t="s">
        <v>48</v>
      </c>
      <c r="G373" s="42" t="s">
        <v>422</v>
      </c>
    </row>
    <row r="374" spans="1:7" x14ac:dyDescent="0.2">
      <c r="A374" s="42" t="s">
        <v>1454</v>
      </c>
      <c r="B374" s="42" t="s">
        <v>499</v>
      </c>
      <c r="C374" s="163" t="s">
        <v>1455</v>
      </c>
      <c r="E374" s="163" t="s">
        <v>420</v>
      </c>
      <c r="F374" s="42" t="s">
        <v>48</v>
      </c>
      <c r="G374" s="42" t="s">
        <v>1456</v>
      </c>
    </row>
    <row r="375" spans="1:7" x14ac:dyDescent="0.2">
      <c r="A375" s="42" t="s">
        <v>1457</v>
      </c>
      <c r="B375" s="42" t="s">
        <v>805</v>
      </c>
      <c r="C375" s="42" t="s">
        <v>51</v>
      </c>
      <c r="E375" s="42" t="s">
        <v>807</v>
      </c>
      <c r="F375" s="42" t="s">
        <v>48</v>
      </c>
      <c r="G375" s="42" t="s">
        <v>806</v>
      </c>
    </row>
    <row r="376" spans="1:7" x14ac:dyDescent="0.2">
      <c r="A376" s="42" t="s">
        <v>408</v>
      </c>
      <c r="B376" s="42" t="s">
        <v>407</v>
      </c>
      <c r="C376" s="42" t="s">
        <v>1346</v>
      </c>
      <c r="E376" s="42" t="s">
        <v>1347</v>
      </c>
      <c r="F376" s="42" t="s">
        <v>52</v>
      </c>
      <c r="G376" s="42" t="s">
        <v>408</v>
      </c>
    </row>
    <row r="377" spans="1:7" x14ac:dyDescent="0.2">
      <c r="A377" s="42" t="s">
        <v>1458</v>
      </c>
      <c r="B377" s="42" t="s">
        <v>44</v>
      </c>
      <c r="C377" s="42" t="s">
        <v>147</v>
      </c>
      <c r="E377" s="42" t="s">
        <v>1267</v>
      </c>
      <c r="F377" s="42" t="s">
        <v>48</v>
      </c>
      <c r="G377" s="42" t="s">
        <v>1266</v>
      </c>
    </row>
    <row r="378" spans="1:7" x14ac:dyDescent="0.2">
      <c r="A378" s="42" t="s">
        <v>1459</v>
      </c>
      <c r="B378" s="42" t="s">
        <v>894</v>
      </c>
      <c r="C378" s="42" t="s">
        <v>896</v>
      </c>
      <c r="E378" s="42" t="s">
        <v>897</v>
      </c>
      <c r="F378" s="42" t="s">
        <v>48</v>
      </c>
      <c r="G378" s="42" t="s">
        <v>895</v>
      </c>
    </row>
    <row r="379" spans="1:7" x14ac:dyDescent="0.2">
      <c r="A379" s="42" t="s">
        <v>410</v>
      </c>
      <c r="B379" s="42" t="s">
        <v>409</v>
      </c>
      <c r="C379" s="42" t="s">
        <v>411</v>
      </c>
      <c r="E379" s="42" t="s">
        <v>412</v>
      </c>
      <c r="F379" s="42" t="s">
        <v>52</v>
      </c>
      <c r="G379" s="42" t="s">
        <v>410</v>
      </c>
    </row>
    <row r="380" spans="1:7" x14ac:dyDescent="0.2">
      <c r="A380" s="42" t="s">
        <v>1460</v>
      </c>
      <c r="B380" s="42" t="s">
        <v>202</v>
      </c>
      <c r="C380" s="42" t="s">
        <v>204</v>
      </c>
      <c r="E380" s="42" t="s">
        <v>205</v>
      </c>
      <c r="F380" s="42" t="s">
        <v>48</v>
      </c>
      <c r="G380" s="42" t="s">
        <v>203</v>
      </c>
    </row>
    <row r="381" spans="1:7" x14ac:dyDescent="0.2">
      <c r="A381" s="42" t="s">
        <v>414</v>
      </c>
      <c r="B381" s="42" t="s">
        <v>413</v>
      </c>
      <c r="C381" s="42" t="s">
        <v>415</v>
      </c>
      <c r="E381" s="42" t="s">
        <v>416</v>
      </c>
      <c r="F381" s="42" t="s">
        <v>52</v>
      </c>
      <c r="G381" s="42" t="s">
        <v>414</v>
      </c>
    </row>
    <row r="382" spans="1:7" x14ac:dyDescent="0.2">
      <c r="A382" s="42" t="s">
        <v>63</v>
      </c>
      <c r="B382" s="42" t="s">
        <v>532</v>
      </c>
      <c r="C382" s="42" t="s">
        <v>534</v>
      </c>
      <c r="E382" s="42" t="s">
        <v>535</v>
      </c>
      <c r="F382" s="42" t="s">
        <v>48</v>
      </c>
      <c r="G382" s="42" t="s">
        <v>533</v>
      </c>
    </row>
    <row r="383" spans="1:7" x14ac:dyDescent="0.2">
      <c r="A383" s="42" t="s">
        <v>1404</v>
      </c>
      <c r="B383" s="42" t="s">
        <v>335</v>
      </c>
      <c r="C383" s="42" t="s">
        <v>1402</v>
      </c>
      <c r="E383" s="42" t="s">
        <v>1403</v>
      </c>
      <c r="F383" s="42" t="s">
        <v>52</v>
      </c>
      <c r="G383" s="42" t="s">
        <v>1404</v>
      </c>
    </row>
    <row r="384" spans="1:7" x14ac:dyDescent="0.2">
      <c r="A384" s="42" t="s">
        <v>418</v>
      </c>
      <c r="B384" s="42" t="s">
        <v>417</v>
      </c>
      <c r="C384" s="42" t="s">
        <v>1108</v>
      </c>
      <c r="E384" s="42" t="s">
        <v>419</v>
      </c>
      <c r="F384" s="42" t="s">
        <v>52</v>
      </c>
      <c r="G384" s="42" t="s">
        <v>418</v>
      </c>
    </row>
    <row r="385" spans="1:7" x14ac:dyDescent="0.2">
      <c r="A385" s="42" t="s">
        <v>1112</v>
      </c>
      <c r="B385" s="42" t="s">
        <v>498</v>
      </c>
      <c r="C385" s="163" t="s">
        <v>1110</v>
      </c>
      <c r="E385" s="163" t="s">
        <v>1111</v>
      </c>
      <c r="F385" s="42" t="s">
        <v>52</v>
      </c>
      <c r="G385" s="42" t="s">
        <v>1112</v>
      </c>
    </row>
    <row r="386" spans="1:7" x14ac:dyDescent="0.2">
      <c r="A386" s="42" t="s">
        <v>1456</v>
      </c>
      <c r="B386" s="42" t="s">
        <v>499</v>
      </c>
      <c r="C386" s="163" t="s">
        <v>1455</v>
      </c>
      <c r="E386" s="163" t="s">
        <v>420</v>
      </c>
      <c r="F386" s="42" t="s">
        <v>52</v>
      </c>
      <c r="G386" s="42" t="s">
        <v>1456</v>
      </c>
    </row>
    <row r="387" spans="1:7" x14ac:dyDescent="0.2">
      <c r="A387" s="42" t="s">
        <v>422</v>
      </c>
      <c r="B387" s="42" t="s">
        <v>421</v>
      </c>
      <c r="C387" s="42" t="s">
        <v>1452</v>
      </c>
      <c r="E387" s="42" t="s">
        <v>1453</v>
      </c>
      <c r="F387" s="42" t="s">
        <v>52</v>
      </c>
      <c r="G387" s="42" t="s">
        <v>422</v>
      </c>
    </row>
    <row r="388" spans="1:7" x14ac:dyDescent="0.2">
      <c r="A388" s="42" t="s">
        <v>424</v>
      </c>
      <c r="B388" s="42" t="s">
        <v>423</v>
      </c>
      <c r="C388" s="42" t="s">
        <v>425</v>
      </c>
      <c r="D388" s="42" t="s">
        <v>813</v>
      </c>
      <c r="E388" s="42" t="s">
        <v>426</v>
      </c>
      <c r="F388" s="42" t="s">
        <v>52</v>
      </c>
      <c r="G388" s="42" t="s">
        <v>424</v>
      </c>
    </row>
    <row r="389" spans="1:7" x14ac:dyDescent="0.2">
      <c r="A389" s="42" t="s">
        <v>428</v>
      </c>
      <c r="B389" s="42" t="s">
        <v>427</v>
      </c>
      <c r="C389" s="42" t="s">
        <v>429</v>
      </c>
      <c r="E389" s="42" t="s">
        <v>430</v>
      </c>
      <c r="F389" s="42" t="s">
        <v>52</v>
      </c>
      <c r="G389" s="42" t="s">
        <v>428</v>
      </c>
    </row>
    <row r="390" spans="1:7" x14ac:dyDescent="0.2">
      <c r="A390" s="42" t="s">
        <v>432</v>
      </c>
      <c r="B390" s="42" t="s">
        <v>431</v>
      </c>
      <c r="C390" s="42" t="s">
        <v>1371</v>
      </c>
      <c r="E390" s="42" t="s">
        <v>1372</v>
      </c>
      <c r="F390" s="42" t="s">
        <v>52</v>
      </c>
      <c r="G390" s="42" t="s">
        <v>432</v>
      </c>
    </row>
    <row r="391" spans="1:7" x14ac:dyDescent="0.2">
      <c r="A391" s="42" t="s">
        <v>127</v>
      </c>
      <c r="B391" s="42" t="s">
        <v>572</v>
      </c>
      <c r="F391" s="42" t="s">
        <v>48</v>
      </c>
      <c r="G391" s="42" t="s">
        <v>126</v>
      </c>
    </row>
    <row r="392" spans="1:7" x14ac:dyDescent="0.2">
      <c r="A392" s="42" t="s">
        <v>117</v>
      </c>
      <c r="B392" s="42" t="s">
        <v>561</v>
      </c>
      <c r="F392" s="42" t="s">
        <v>48</v>
      </c>
      <c r="G392" s="42" t="s">
        <v>116</v>
      </c>
    </row>
    <row r="393" spans="1:7" x14ac:dyDescent="0.2">
      <c r="A393" s="42" t="s">
        <v>129</v>
      </c>
      <c r="B393" s="42" t="s">
        <v>573</v>
      </c>
      <c r="F393" s="42" t="s">
        <v>48</v>
      </c>
      <c r="G393" s="42" t="s">
        <v>128</v>
      </c>
    </row>
    <row r="394" spans="1:7" x14ac:dyDescent="0.2">
      <c r="A394" s="42" t="s">
        <v>1281</v>
      </c>
      <c r="B394" s="42" t="s">
        <v>433</v>
      </c>
      <c r="C394" s="42" t="s">
        <v>1279</v>
      </c>
      <c r="E394" s="42" t="s">
        <v>1280</v>
      </c>
      <c r="F394" s="42" t="s">
        <v>52</v>
      </c>
      <c r="G394" s="42" t="s">
        <v>1281</v>
      </c>
    </row>
    <row r="395" spans="1:7" x14ac:dyDescent="0.2">
      <c r="A395" s="168" t="s">
        <v>1461</v>
      </c>
      <c r="B395" s="42" t="s">
        <v>226</v>
      </c>
      <c r="C395" s="42" t="s">
        <v>1319</v>
      </c>
      <c r="D395" s="42" t="s">
        <v>813</v>
      </c>
      <c r="E395" s="42" t="s">
        <v>1320</v>
      </c>
      <c r="F395" s="42" t="s">
        <v>48</v>
      </c>
      <c r="G395" s="42" t="s">
        <v>227</v>
      </c>
    </row>
    <row r="396" spans="1:7" x14ac:dyDescent="0.2">
      <c r="A396" s="42" t="s">
        <v>435</v>
      </c>
      <c r="B396" s="42" t="s">
        <v>434</v>
      </c>
      <c r="C396" s="42" t="s">
        <v>436</v>
      </c>
      <c r="E396" s="42" t="s">
        <v>437</v>
      </c>
      <c r="F396" s="42" t="s">
        <v>52</v>
      </c>
      <c r="G396" s="42" t="s">
        <v>435</v>
      </c>
    </row>
    <row r="397" spans="1:7" x14ac:dyDescent="0.2">
      <c r="A397" s="42" t="s">
        <v>1462</v>
      </c>
      <c r="B397" s="42" t="s">
        <v>332</v>
      </c>
      <c r="C397" s="42" t="s">
        <v>334</v>
      </c>
      <c r="E397" s="42" t="s">
        <v>1400</v>
      </c>
      <c r="F397" s="42" t="s">
        <v>48</v>
      </c>
      <c r="G397" s="42" t="s">
        <v>333</v>
      </c>
    </row>
    <row r="398" spans="1:7" x14ac:dyDescent="0.2">
      <c r="A398" s="42" t="s">
        <v>1463</v>
      </c>
      <c r="B398" s="42" t="s">
        <v>438</v>
      </c>
      <c r="C398" s="42" t="s">
        <v>440</v>
      </c>
      <c r="E398" s="42" t="s">
        <v>441</v>
      </c>
      <c r="F398" s="42" t="s">
        <v>48</v>
      </c>
      <c r="G398" s="42" t="s">
        <v>439</v>
      </c>
    </row>
    <row r="399" spans="1:7" x14ac:dyDescent="0.2">
      <c r="A399" s="42" t="s">
        <v>1464</v>
      </c>
      <c r="B399" s="42" t="s">
        <v>195</v>
      </c>
      <c r="C399" s="42" t="s">
        <v>197</v>
      </c>
      <c r="E399" s="42" t="s">
        <v>1306</v>
      </c>
      <c r="F399" s="42" t="s">
        <v>48</v>
      </c>
      <c r="G399" s="42" t="s">
        <v>196</v>
      </c>
    </row>
    <row r="400" spans="1:7" x14ac:dyDescent="0.2">
      <c r="A400" s="42" t="s">
        <v>439</v>
      </c>
      <c r="B400" s="42" t="s">
        <v>438</v>
      </c>
      <c r="C400" s="42" t="s">
        <v>440</v>
      </c>
      <c r="E400" s="42" t="s">
        <v>441</v>
      </c>
      <c r="F400" s="42" t="s">
        <v>52</v>
      </c>
      <c r="G400" s="42" t="s">
        <v>439</v>
      </c>
    </row>
    <row r="401" spans="1:7" x14ac:dyDescent="0.2">
      <c r="A401" s="42" t="s">
        <v>443</v>
      </c>
      <c r="B401" s="42" t="s">
        <v>442</v>
      </c>
      <c r="C401" s="42" t="s">
        <v>444</v>
      </c>
      <c r="E401" s="42" t="s">
        <v>445</v>
      </c>
      <c r="F401" s="42" t="s">
        <v>52</v>
      </c>
      <c r="G401" s="42" t="s">
        <v>443</v>
      </c>
    </row>
    <row r="402" spans="1:7" x14ac:dyDescent="0.2">
      <c r="A402" s="42" t="s">
        <v>1465</v>
      </c>
      <c r="B402" s="42" t="s">
        <v>446</v>
      </c>
      <c r="C402" s="42" t="s">
        <v>448</v>
      </c>
      <c r="E402" s="42" t="s">
        <v>449</v>
      </c>
      <c r="F402" s="42" t="s">
        <v>48</v>
      </c>
      <c r="G402" s="42" t="s">
        <v>447</v>
      </c>
    </row>
    <row r="403" spans="1:7" x14ac:dyDescent="0.2">
      <c r="A403" s="42" t="s">
        <v>447</v>
      </c>
      <c r="B403" s="42" t="s">
        <v>446</v>
      </c>
      <c r="C403" s="42" t="s">
        <v>448</v>
      </c>
      <c r="E403" s="42" t="s">
        <v>449</v>
      </c>
      <c r="F403" s="42" t="s">
        <v>52</v>
      </c>
      <c r="G403" s="42" t="s">
        <v>447</v>
      </c>
    </row>
    <row r="404" spans="1:7" x14ac:dyDescent="0.2">
      <c r="A404" s="42" t="s">
        <v>107</v>
      </c>
      <c r="B404" s="42" t="s">
        <v>551</v>
      </c>
      <c r="C404" s="42" t="s">
        <v>553</v>
      </c>
      <c r="E404" s="42" t="s">
        <v>1239</v>
      </c>
      <c r="F404" s="42" t="s">
        <v>48</v>
      </c>
      <c r="G404" s="42" t="s">
        <v>552</v>
      </c>
    </row>
    <row r="405" spans="1:7" x14ac:dyDescent="0.2">
      <c r="A405" s="42" t="s">
        <v>1065</v>
      </c>
      <c r="B405" s="42" t="s">
        <v>1062</v>
      </c>
      <c r="C405" s="42" t="s">
        <v>1063</v>
      </c>
      <c r="E405" s="42" t="s">
        <v>1064</v>
      </c>
      <c r="F405" s="42" t="s">
        <v>53</v>
      </c>
      <c r="G405" s="42" t="s">
        <v>1065</v>
      </c>
    </row>
    <row r="406" spans="1:7" x14ac:dyDescent="0.2">
      <c r="A406" s="42" t="s">
        <v>1188</v>
      </c>
      <c r="B406" s="42" t="s">
        <v>1187</v>
      </c>
      <c r="F406" s="42" t="s">
        <v>53</v>
      </c>
      <c r="G406" s="42" t="s">
        <v>1188</v>
      </c>
    </row>
    <row r="407" spans="1:7" x14ac:dyDescent="0.2">
      <c r="A407" s="42" t="s">
        <v>131</v>
      </c>
      <c r="B407" s="42" t="s">
        <v>574</v>
      </c>
      <c r="F407" s="42" t="s">
        <v>48</v>
      </c>
      <c r="G407" s="42" t="s">
        <v>130</v>
      </c>
    </row>
    <row r="408" spans="1:7" x14ac:dyDescent="0.2">
      <c r="A408" s="42" t="s">
        <v>455</v>
      </c>
      <c r="B408" s="42" t="s">
        <v>454</v>
      </c>
      <c r="C408" s="42" t="s">
        <v>456</v>
      </c>
      <c r="E408" s="42" t="s">
        <v>1415</v>
      </c>
      <c r="F408" s="42" t="s">
        <v>52</v>
      </c>
      <c r="G408" s="42" t="s">
        <v>455</v>
      </c>
    </row>
    <row r="409" spans="1:7" x14ac:dyDescent="0.2">
      <c r="A409" s="42" t="s">
        <v>458</v>
      </c>
      <c r="B409" s="42" t="s">
        <v>457</v>
      </c>
      <c r="C409" s="42" t="s">
        <v>456</v>
      </c>
      <c r="E409" s="42" t="s">
        <v>1415</v>
      </c>
      <c r="F409" s="42" t="s">
        <v>52</v>
      </c>
      <c r="G409" s="42" t="s">
        <v>458</v>
      </c>
    </row>
    <row r="410" spans="1:7" x14ac:dyDescent="0.2">
      <c r="A410" s="42" t="s">
        <v>460</v>
      </c>
      <c r="B410" s="42" t="s">
        <v>459</v>
      </c>
      <c r="C410" s="42" t="s">
        <v>461</v>
      </c>
      <c r="E410" s="42" t="s">
        <v>462</v>
      </c>
      <c r="F410" s="42" t="s">
        <v>52</v>
      </c>
      <c r="G410" s="42" t="s">
        <v>460</v>
      </c>
    </row>
    <row r="411" spans="1:7" x14ac:dyDescent="0.2">
      <c r="A411" s="42" t="s">
        <v>1466</v>
      </c>
      <c r="B411" s="42" t="s">
        <v>980</v>
      </c>
      <c r="C411" s="42" t="s">
        <v>1225</v>
      </c>
      <c r="E411" s="42" t="s">
        <v>1226</v>
      </c>
      <c r="F411" s="42" t="s">
        <v>48</v>
      </c>
      <c r="G411" s="42" t="s">
        <v>981</v>
      </c>
    </row>
    <row r="412" spans="1:7" x14ac:dyDescent="0.2">
      <c r="A412" s="42" t="s">
        <v>1467</v>
      </c>
      <c r="B412" s="42" t="s">
        <v>463</v>
      </c>
      <c r="C412" s="42" t="s">
        <v>464</v>
      </c>
      <c r="E412" s="42" t="s">
        <v>1086</v>
      </c>
      <c r="F412" s="42" t="s">
        <v>48</v>
      </c>
      <c r="G412" s="42" t="s">
        <v>1085</v>
      </c>
    </row>
    <row r="413" spans="1:7" x14ac:dyDescent="0.2">
      <c r="A413" s="42" t="s">
        <v>1468</v>
      </c>
      <c r="B413" s="42" t="s">
        <v>347</v>
      </c>
      <c r="C413" s="42" t="s">
        <v>349</v>
      </c>
      <c r="E413" s="42" t="s">
        <v>350</v>
      </c>
      <c r="F413" s="42" t="s">
        <v>48</v>
      </c>
      <c r="G413" s="42" t="s">
        <v>348</v>
      </c>
    </row>
    <row r="414" spans="1:7" x14ac:dyDescent="0.2">
      <c r="A414" s="42" t="s">
        <v>466</v>
      </c>
      <c r="B414" s="42" t="s">
        <v>465</v>
      </c>
      <c r="C414" s="42" t="s">
        <v>1441</v>
      </c>
      <c r="E414" s="42" t="s">
        <v>1442</v>
      </c>
      <c r="F414" s="42" t="s">
        <v>52</v>
      </c>
      <c r="G414" s="42" t="s">
        <v>466</v>
      </c>
    </row>
    <row r="415" spans="1:7" ht="22.5" x14ac:dyDescent="0.2">
      <c r="A415" s="42" t="s">
        <v>1469</v>
      </c>
      <c r="B415" s="42" t="s">
        <v>934</v>
      </c>
      <c r="C415" s="42" t="s">
        <v>1173</v>
      </c>
      <c r="E415" s="163" t="s">
        <v>1174</v>
      </c>
      <c r="F415" s="42" t="s">
        <v>48</v>
      </c>
      <c r="G415" s="42" t="s">
        <v>935</v>
      </c>
    </row>
    <row r="416" spans="1:7" x14ac:dyDescent="0.2">
      <c r="A416" s="42" t="s">
        <v>469</v>
      </c>
      <c r="B416" s="42" t="s">
        <v>468</v>
      </c>
      <c r="C416" s="42" t="s">
        <v>470</v>
      </c>
      <c r="E416" s="42" t="s">
        <v>471</v>
      </c>
      <c r="F416" s="42" t="s">
        <v>52</v>
      </c>
      <c r="G416" s="42" t="s">
        <v>469</v>
      </c>
    </row>
    <row r="417" spans="1:7" x14ac:dyDescent="0.2">
      <c r="A417" s="42" t="s">
        <v>135</v>
      </c>
      <c r="B417" s="42" t="s">
        <v>580</v>
      </c>
      <c r="C417" s="42" t="s">
        <v>581</v>
      </c>
      <c r="E417" s="42" t="s">
        <v>582</v>
      </c>
      <c r="F417" s="42" t="s">
        <v>48</v>
      </c>
      <c r="G417" s="42" t="s">
        <v>134</v>
      </c>
    </row>
    <row r="418" spans="1:7" x14ac:dyDescent="0.2">
      <c r="A418" s="42" t="s">
        <v>108</v>
      </c>
      <c r="B418" s="42" t="s">
        <v>554</v>
      </c>
      <c r="C418" s="42" t="s">
        <v>1240</v>
      </c>
      <c r="D418" s="42" t="s">
        <v>817</v>
      </c>
      <c r="E418" s="42" t="s">
        <v>1241</v>
      </c>
      <c r="F418" s="42" t="s">
        <v>48</v>
      </c>
      <c r="G418" s="42" t="s">
        <v>555</v>
      </c>
    </row>
    <row r="419" spans="1:7" x14ac:dyDescent="0.2">
      <c r="A419" s="42" t="s">
        <v>473</v>
      </c>
      <c r="B419" s="42" t="s">
        <v>472</v>
      </c>
      <c r="C419" s="42" t="s">
        <v>1059</v>
      </c>
      <c r="E419" s="42" t="s">
        <v>1060</v>
      </c>
      <c r="F419" s="42" t="s">
        <v>52</v>
      </c>
      <c r="G419" s="42" t="s">
        <v>473</v>
      </c>
    </row>
    <row r="420" spans="1:7" x14ac:dyDescent="0.2">
      <c r="A420" s="42" t="s">
        <v>475</v>
      </c>
      <c r="B420" s="42" t="s">
        <v>474</v>
      </c>
      <c r="C420" s="42" t="s">
        <v>476</v>
      </c>
      <c r="E420" s="42" t="s">
        <v>1470</v>
      </c>
      <c r="F420" s="42" t="s">
        <v>52</v>
      </c>
      <c r="G420" s="42" t="s">
        <v>475</v>
      </c>
    </row>
    <row r="421" spans="1:7" x14ac:dyDescent="0.2">
      <c r="A421" s="42" t="s">
        <v>1471</v>
      </c>
      <c r="B421" s="42" t="s">
        <v>457</v>
      </c>
      <c r="C421" s="42" t="s">
        <v>456</v>
      </c>
      <c r="E421" s="42" t="s">
        <v>1415</v>
      </c>
      <c r="F421" s="42" t="s">
        <v>48</v>
      </c>
      <c r="G421" s="42" t="s">
        <v>458</v>
      </c>
    </row>
    <row r="422" spans="1:7" x14ac:dyDescent="0.2">
      <c r="A422" s="42" t="s">
        <v>58</v>
      </c>
      <c r="B422" s="42" t="s">
        <v>514</v>
      </c>
      <c r="C422" s="42" t="s">
        <v>528</v>
      </c>
      <c r="E422" s="42" t="s">
        <v>529</v>
      </c>
      <c r="F422" s="42" t="s">
        <v>48</v>
      </c>
      <c r="G422" s="42" t="s">
        <v>515</v>
      </c>
    </row>
    <row r="423" spans="1:7" x14ac:dyDescent="0.2">
      <c r="A423" s="42" t="s">
        <v>478</v>
      </c>
      <c r="B423" s="42" t="s">
        <v>477</v>
      </c>
      <c r="C423" s="42" t="s">
        <v>479</v>
      </c>
      <c r="E423" s="42" t="s">
        <v>480</v>
      </c>
      <c r="F423" s="42" t="s">
        <v>52</v>
      </c>
      <c r="G423" s="42" t="s">
        <v>478</v>
      </c>
    </row>
    <row r="424" spans="1:7" x14ac:dyDescent="0.2">
      <c r="A424" s="42" t="s">
        <v>1472</v>
      </c>
      <c r="B424" s="42" t="s">
        <v>858</v>
      </c>
      <c r="C424" s="42" t="s">
        <v>860</v>
      </c>
      <c r="D424" s="42" t="s">
        <v>813</v>
      </c>
      <c r="E424" s="42" t="s">
        <v>861</v>
      </c>
      <c r="F424" s="42" t="s">
        <v>48</v>
      </c>
      <c r="G424" s="42" t="s">
        <v>859</v>
      </c>
    </row>
    <row r="425" spans="1:7" x14ac:dyDescent="0.2">
      <c r="A425" s="42" t="s">
        <v>1230</v>
      </c>
      <c r="B425" s="42" t="s">
        <v>982</v>
      </c>
      <c r="C425" s="42" t="s">
        <v>1228</v>
      </c>
      <c r="E425" s="42" t="s">
        <v>1229</v>
      </c>
      <c r="F425" s="42" t="s">
        <v>52</v>
      </c>
      <c r="G425" s="42" t="s">
        <v>1230</v>
      </c>
    </row>
    <row r="426" spans="1:7" x14ac:dyDescent="0.2">
      <c r="A426" s="42" t="s">
        <v>1473</v>
      </c>
      <c r="B426" s="42" t="s">
        <v>413</v>
      </c>
      <c r="C426" s="42" t="s">
        <v>415</v>
      </c>
      <c r="E426" s="42" t="s">
        <v>416</v>
      </c>
      <c r="F426" s="42" t="s">
        <v>48</v>
      </c>
      <c r="G426" s="42" t="s">
        <v>414</v>
      </c>
    </row>
    <row r="427" spans="1:7" x14ac:dyDescent="0.2">
      <c r="A427" s="42" t="s">
        <v>482</v>
      </c>
      <c r="B427" s="42" t="s">
        <v>481</v>
      </c>
      <c r="F427" s="42" t="s">
        <v>52</v>
      </c>
      <c r="G427" s="42" t="s">
        <v>482</v>
      </c>
    </row>
    <row r="428" spans="1:7" x14ac:dyDescent="0.2">
      <c r="A428" s="42" t="s">
        <v>1474</v>
      </c>
      <c r="B428" s="42" t="s">
        <v>483</v>
      </c>
      <c r="C428" s="42" t="s">
        <v>1475</v>
      </c>
      <c r="D428" s="42" t="s">
        <v>868</v>
      </c>
      <c r="E428" s="42" t="s">
        <v>1476</v>
      </c>
      <c r="F428" s="42" t="s">
        <v>52</v>
      </c>
      <c r="G428" s="42" t="s">
        <v>1474</v>
      </c>
    </row>
    <row r="429" spans="1:7" x14ac:dyDescent="0.2">
      <c r="A429" s="42" t="s">
        <v>59</v>
      </c>
      <c r="B429" s="42" t="s">
        <v>530</v>
      </c>
      <c r="C429" s="42" t="s">
        <v>1099</v>
      </c>
      <c r="E429" s="42" t="s">
        <v>1100</v>
      </c>
      <c r="F429" s="42" t="s">
        <v>48</v>
      </c>
      <c r="G429" s="42" t="s">
        <v>531</v>
      </c>
    </row>
  </sheetData>
  <phoneticPr fontId="13" type="noConversion"/>
  <hyperlinks>
    <hyperlink ref="E8" r:id="rId1"/>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Read Me First</vt:lpstr>
      <vt:lpstr>CEM Standards</vt:lpstr>
      <vt:lpstr>FAQs</vt:lpstr>
      <vt:lpstr>Response Definitions</vt:lpstr>
      <vt:lpstr>Example Data Entry</vt:lpstr>
      <vt:lpstr>Data Entry</vt:lpstr>
      <vt:lpstr>Summarised Data</vt:lpstr>
      <vt:lpstr>List</vt:lpstr>
      <vt:lpstr>DeptName</vt:lpstr>
      <vt:lpstr>'Example Data Entry'!Print_Area</vt:lpstr>
      <vt:lpstr>'Read Me First'!Print_Area</vt:lpstr>
      <vt:lpstr>'Summarised Data'!Print_Area</vt:lpstr>
      <vt:lpstr>TrustList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Jones</dc:creator>
  <cp:lastModifiedBy>CEMTEMP</cp:lastModifiedBy>
  <cp:lastPrinted>2012-07-30T13:20:55Z</cp:lastPrinted>
  <dcterms:created xsi:type="dcterms:W3CDTF">2010-07-04T18:01:52Z</dcterms:created>
  <dcterms:modified xsi:type="dcterms:W3CDTF">2016-09-08T10:21:14Z</dcterms:modified>
</cp:coreProperties>
</file>